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VA CONTABILIDAD II\Documentos entregables\Claudia\OVA CONTABILIDAD II\UNIDAD 2\8. GUION DE VIDEOS\"/>
    </mc:Choice>
  </mc:AlternateContent>
  <bookViews>
    <workbookView xWindow="0" yWindow="0" windowWidth="20490" windowHeight="83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1" l="1"/>
  <c r="C58" i="1"/>
  <c r="C61" i="1" s="1"/>
  <c r="O41" i="1"/>
  <c r="O25" i="1"/>
  <c r="M18" i="1"/>
  <c r="I12" i="1"/>
  <c r="I14" i="1" s="1"/>
  <c r="S11" i="1"/>
  <c r="G10" i="1"/>
  <c r="J10" i="1" s="1"/>
  <c r="L9" i="1"/>
  <c r="K9" i="1"/>
  <c r="J9" i="1"/>
  <c r="Q9" i="1" s="1"/>
  <c r="S9" i="1" s="1"/>
  <c r="G9" i="1"/>
  <c r="G8" i="1"/>
  <c r="J8" i="1" s="1"/>
  <c r="G7" i="1"/>
  <c r="J7" i="1" s="1"/>
  <c r="G6" i="1"/>
  <c r="J6" i="1" s="1"/>
  <c r="G5" i="1"/>
  <c r="J5" i="1" s="1"/>
  <c r="J4" i="1"/>
  <c r="G4" i="1"/>
  <c r="L3" i="1"/>
  <c r="M2" i="1" s="1"/>
  <c r="L2" i="1"/>
  <c r="M3" i="1" l="1"/>
  <c r="N2" i="1" s="1"/>
  <c r="L5" i="1"/>
  <c r="K5" i="1"/>
  <c r="Q5" i="1"/>
  <c r="S5" i="1" s="1"/>
  <c r="L10" i="1"/>
  <c r="K10" i="1"/>
  <c r="Q10" i="1"/>
  <c r="S10" i="1" s="1"/>
  <c r="Q6" i="1"/>
  <c r="S6" i="1" s="1"/>
  <c r="L6" i="1"/>
  <c r="K6" i="1"/>
  <c r="K7" i="1"/>
  <c r="Q7" i="1"/>
  <c r="S7" i="1" s="1"/>
  <c r="L7" i="1"/>
  <c r="L8" i="1"/>
  <c r="K8" i="1"/>
  <c r="Q8" i="1"/>
  <c r="S8" i="1" s="1"/>
  <c r="L4" i="1"/>
  <c r="L12" i="1" s="1"/>
  <c r="Q4" i="1"/>
  <c r="K4" i="1"/>
  <c r="L14" i="1" l="1"/>
  <c r="N3" i="1"/>
  <c r="O2" i="1" s="1"/>
  <c r="K12" i="1"/>
  <c r="M8" i="1"/>
  <c r="M7" i="1"/>
  <c r="M6" i="1"/>
  <c r="M10" i="1"/>
  <c r="M5" i="1"/>
  <c r="M4" i="1"/>
  <c r="N10" i="1"/>
  <c r="S4" i="1"/>
  <c r="S12" i="1" s="1"/>
  <c r="M34" i="1" s="1"/>
  <c r="Q12" i="1"/>
  <c r="M9" i="1"/>
  <c r="M19" i="1" l="1"/>
  <c r="K14" i="1"/>
  <c r="S42" i="1"/>
  <c r="T43" i="1" s="1"/>
  <c r="M22" i="1"/>
  <c r="T24" i="1" s="1"/>
  <c r="S25" i="1" s="1"/>
  <c r="Q14" i="1"/>
  <c r="S59" i="1"/>
  <c r="T60" i="1" s="1"/>
  <c r="S26" i="1"/>
  <c r="T27" i="1" s="1"/>
  <c r="C52" i="1"/>
  <c r="N7" i="1"/>
  <c r="T40" i="1"/>
  <c r="S41" i="1" s="1"/>
  <c r="N9" i="1"/>
  <c r="O3" i="1"/>
  <c r="P2" i="1" s="1"/>
  <c r="O7" i="1"/>
  <c r="O5" i="1"/>
  <c r="N6" i="1"/>
  <c r="N8" i="1"/>
  <c r="N4" i="1"/>
  <c r="M12" i="1"/>
  <c r="N5" i="1"/>
  <c r="P3" i="1" l="1"/>
  <c r="P5" i="1" s="1"/>
  <c r="R5" i="1" s="1"/>
  <c r="P10" i="1"/>
  <c r="O10" i="1"/>
  <c r="R10" i="1" s="1"/>
  <c r="O6" i="1"/>
  <c r="N12" i="1"/>
  <c r="N14" i="1" s="1"/>
  <c r="O8" i="1"/>
  <c r="C65" i="1"/>
  <c r="C56" i="1"/>
  <c r="C60" i="1" s="1"/>
  <c r="M14" i="1"/>
  <c r="M23" i="1" s="1"/>
  <c r="M35" i="1" s="1"/>
  <c r="M36" i="1" s="1"/>
  <c r="S34" i="1" s="1"/>
  <c r="T35" i="1" s="1"/>
  <c r="O9" i="1"/>
  <c r="O4" i="1"/>
  <c r="O12" i="1" s="1"/>
  <c r="O14" i="1" s="1"/>
  <c r="P4" i="1" l="1"/>
  <c r="P12" i="1" s="1"/>
  <c r="P8" i="1"/>
  <c r="R8" i="1" s="1"/>
  <c r="M20" i="1"/>
  <c r="P9" i="1"/>
  <c r="R9" i="1" s="1"/>
  <c r="C63" i="1"/>
  <c r="C68" i="1" s="1"/>
  <c r="S51" i="1" s="1"/>
  <c r="P7" i="1"/>
  <c r="R7" i="1" s="1"/>
  <c r="P6" i="1"/>
  <c r="R6" i="1" s="1"/>
  <c r="T52" i="1" l="1"/>
  <c r="S58" i="1" s="1"/>
  <c r="T57" i="1"/>
  <c r="M21" i="1"/>
  <c r="P14" i="1"/>
  <c r="M24" i="1"/>
  <c r="S19" i="1" s="1"/>
  <c r="T20" i="1" s="1"/>
  <c r="R4" i="1"/>
  <c r="R12" i="1" s="1"/>
  <c r="R14" i="1" s="1"/>
</calcChain>
</file>

<file path=xl/comments1.xml><?xml version="1.0" encoding="utf-8"?>
<comments xmlns="http://schemas.openxmlformats.org/spreadsheetml/2006/main">
  <authors>
    <author>Fabela</author>
  </authors>
  <commentList>
    <comment ref="G3" authorId="0" shapeId="0">
      <text>
        <r>
          <rPr>
            <b/>
            <sz val="8"/>
            <color indexed="60"/>
            <rFont val="Tahoma"/>
            <family val="2"/>
          </rPr>
          <t>Nota:
Es politica de la compañía vender a crédito y otorgar 90 días de plazo a los clientes que han recibido aprobación de su cupo de crédito</t>
        </r>
      </text>
    </comment>
    <comment ref="H3" authorId="0" shapeId="0">
      <text>
        <r>
          <rPr>
            <b/>
            <sz val="8"/>
            <color indexed="60"/>
            <rFont val="Tahoma"/>
            <family val="2"/>
          </rPr>
          <t>Nota:
La compañía programa sus recaudos, dos días después de vencidos los 90 de plazo inicial</t>
        </r>
      </text>
    </comment>
    <comment ref="I3" authorId="0" shapeId="0">
      <text>
        <r>
          <rPr>
            <b/>
            <sz val="8"/>
            <color indexed="60"/>
            <rFont val="Tahoma"/>
            <family val="2"/>
          </rPr>
          <t>Nota:
El valor del saldo es clasificado por colores según los días de vencimiento, así:
de 0 a 30 días = Blanco;
de 31 a 60 días  = Azul;
de 61 a 90 días = Amarillo;
y mas de 91 días = Violeta</t>
        </r>
      </text>
    </comment>
    <comment ref="J3" authorId="0" shapeId="0">
      <text>
        <r>
          <rPr>
            <b/>
            <sz val="8"/>
            <color indexed="60"/>
            <rFont val="Tahoma"/>
            <family val="2"/>
          </rPr>
          <t>Nota:
Con base en la fecha de vencimiento y el dia presente , se establecen los días vencidos y se clasifican por colores, así:
de 0 a 30 días = Blanco;
de 31 a 60 días  = Azul;
de 61 a 90 días = Amarillo;
y mas de 91 días = Violeta</t>
        </r>
      </text>
    </comment>
    <comment ref="R3" authorId="0" shapeId="0">
      <text>
        <r>
          <rPr>
            <b/>
            <sz val="8"/>
            <color indexed="60"/>
            <rFont val="Tahoma"/>
            <family val="2"/>
          </rPr>
          <t>Nota:
El valor del saldo es clasificado por colores según los días de vencimiento, así:
de 0 a 30 días = Blanco;
de 31 a 60 días  = Azul;
de 61 a 90 días = Amarillo;
y mas de 91 días = Violeta</t>
        </r>
      </text>
    </comment>
  </commentList>
</comments>
</file>

<file path=xl/sharedStrings.xml><?xml version="1.0" encoding="utf-8"?>
<sst xmlns="http://schemas.openxmlformats.org/spreadsheetml/2006/main" count="94" uniqueCount="60">
  <si>
    <t>Distribuidora Ejemplo S.A.S</t>
  </si>
  <si>
    <t>Análisis de caretera por edades a hoy --&gt;&gt;</t>
  </si>
  <si>
    <t>Valor</t>
  </si>
  <si>
    <t>Dias</t>
  </si>
  <si>
    <t xml:space="preserve">- - - - - - - - Periodos - - - - - - - - </t>
  </si>
  <si>
    <t xml:space="preserve">PROVISIÓN </t>
  </si>
  <si>
    <t>Numero de</t>
  </si>
  <si>
    <t>Fecha Factura</t>
  </si>
  <si>
    <t>Fecha</t>
  </si>
  <si>
    <t>de</t>
  </si>
  <si>
    <t>INDIVIDUAL</t>
  </si>
  <si>
    <t>#</t>
  </si>
  <si>
    <t>Nombre</t>
  </si>
  <si>
    <t>Nit</t>
  </si>
  <si>
    <t>SUCURSAL</t>
  </si>
  <si>
    <t># factura</t>
  </si>
  <si>
    <t>Emision</t>
  </si>
  <si>
    <t>Vencimiento</t>
  </si>
  <si>
    <t>de pago</t>
  </si>
  <si>
    <t>Vr factura</t>
  </si>
  <si>
    <t>vencido</t>
  </si>
  <si>
    <t>Vr total</t>
  </si>
  <si>
    <t>CLIENTE EJEMPLO 1</t>
  </si>
  <si>
    <t>BOGOTA</t>
  </si>
  <si>
    <t>Totales de participación en pesos:</t>
  </si>
  <si>
    <t>Totales de participación porcentual:</t>
  </si>
  <si>
    <t>PROVISIÓN GENERAL</t>
  </si>
  <si>
    <t>Causación - Tributaria</t>
  </si>
  <si>
    <t>Decreto 187 de 1975. Art. 75 E.T.</t>
  </si>
  <si>
    <t>A</t>
  </si>
  <si>
    <t>Menos de 3 meses (Hasta 90días)</t>
  </si>
  <si>
    <t>Gasto por provisión de cartera método general</t>
  </si>
  <si>
    <t>B</t>
  </si>
  <si>
    <t>De 3 a 6 meses (90 a 180 días)</t>
  </si>
  <si>
    <t>Provisión de cartera (CXC)</t>
  </si>
  <si>
    <t xml:space="preserve">C </t>
  </si>
  <si>
    <t>De 6 a 12 meses (181 a 360 días)</t>
  </si>
  <si>
    <t>D</t>
  </si>
  <si>
    <t>Más de 361 días</t>
  </si>
  <si>
    <t>Pagan la totalidad de la factura que tenía más de un año</t>
  </si>
  <si>
    <t>Recuperación</t>
  </si>
  <si>
    <t>TOTAL PROVISIÓN DE CARTERA AÑO 2018</t>
  </si>
  <si>
    <t>Ingreso por recuperación de cartera</t>
  </si>
  <si>
    <t>Caja</t>
  </si>
  <si>
    <t>Cuentas por Cobrar Clientes</t>
  </si>
  <si>
    <t>PROVISIÓN INDIVIDUAL</t>
  </si>
  <si>
    <t>Decreto 187 de 1975. Art. 74 E.T.</t>
  </si>
  <si>
    <t>Deudas con más de 361 días</t>
  </si>
  <si>
    <t>DETERIORO</t>
  </si>
  <si>
    <t>Sección 11 NIIF para PYMES.</t>
  </si>
  <si>
    <t>El gerente de ventas de la compañía informa que el cliente ha venido pagando sus deudas con regularidad, pero manifiesta que la factura de diciembre de 2016 al parecer no va a ser cancelada por problemas con los productos suministrados que ya fueron revisados. Indica que para evitar traer inventarios dañados, se va a  negociar con el cliente el pago del 50% de la deuda.</t>
  </si>
  <si>
    <t>VA =</t>
  </si>
  <si>
    <r>
      <t xml:space="preserve"> ___</t>
    </r>
    <r>
      <rPr>
        <u/>
        <sz val="11"/>
        <color theme="1"/>
        <rFont val="Calibri"/>
        <family val="2"/>
        <scheme val="minor"/>
      </rPr>
      <t>VF_</t>
    </r>
    <r>
      <rPr>
        <sz val="11"/>
        <color theme="1"/>
        <rFont val="Calibri"/>
        <family val="2"/>
        <scheme val="minor"/>
      </rPr>
      <t>___</t>
    </r>
  </si>
  <si>
    <t xml:space="preserve">                    n</t>
  </si>
  <si>
    <t xml:space="preserve">     (1+i)</t>
  </si>
  <si>
    <t>Gasto por deterioro de cartera</t>
  </si>
  <si>
    <t>Deterioro de cartera (CXC)</t>
  </si>
  <si>
    <t xml:space="preserve">   (1+0.03)</t>
  </si>
  <si>
    <t>Deterioro =</t>
  </si>
  <si>
    <t>Valor en libros menos valor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</si>
</sst>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\ #,##0.00_);[Red]\(&quot;$&quot;\ #,##0.00\)"/>
    <numFmt numFmtId="41" formatCode="_(* #,##0_);_(* \(#,##0\);_(* &quot;-&quot;_);_(@_)"/>
    <numFmt numFmtId="164" formatCode="_ * #,##0.00_ ;_ * \-#,##0.00_ ;_ * &quot;-&quot;??_ ;_ @_ "/>
    <numFmt numFmtId="165" formatCode="&quot;más de &quot;0"/>
    <numFmt numFmtId="166" formatCode="&quot;de &quot;0"/>
    <numFmt numFmtId="167" formatCode="&quot;a &quot;0"/>
    <numFmt numFmtId="168" formatCode="#,##0\ ;;;"/>
    <numFmt numFmtId="169" formatCode="_ * #,##0_ ;_ * \-#,##0_ ;_ * &quot;-&quot;??_ ;_ @_ "/>
    <numFmt numFmtId="170" formatCode="##0&quot; días&quot;"/>
    <numFmt numFmtId="171" formatCode="0.00%;;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11"/>
      <color theme="4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u/>
      <sz val="11"/>
      <color theme="4"/>
      <name val="Calibri"/>
      <family val="2"/>
      <scheme val="minor"/>
    </font>
    <font>
      <b/>
      <u val="singleAccounting"/>
      <sz val="11"/>
      <name val="Comic Sans MS"/>
      <family val="4"/>
    </font>
    <font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8"/>
      <color indexed="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Fill="1" applyBorder="1"/>
    <xf numFmtId="0" fontId="4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0" fillId="0" borderId="1" xfId="0" applyBorder="1"/>
    <xf numFmtId="0" fontId="0" fillId="0" borderId="2" xfId="0" applyBorder="1"/>
    <xf numFmtId="0" fontId="5" fillId="0" borderId="2" xfId="0" applyFont="1" applyBorder="1" applyAlignment="1">
      <alignment horizontal="right"/>
    </xf>
    <xf numFmtId="15" fontId="6" fillId="0" borderId="2" xfId="0" applyNumberFormat="1" applyFont="1" applyBorder="1" applyAlignment="1">
      <alignment horizontal="center"/>
    </xf>
    <xf numFmtId="0" fontId="6" fillId="0" borderId="4" xfId="2" quotePrefix="1" applyFont="1" applyFill="1" applyBorder="1" applyAlignment="1">
      <alignment horizontal="center"/>
    </xf>
    <xf numFmtId="164" fontId="9" fillId="3" borderId="4" xfId="3" quotePrefix="1" applyFont="1" applyFill="1" applyBorder="1" applyAlignment="1">
      <alignment horizontal="center"/>
    </xf>
    <xf numFmtId="0" fontId="10" fillId="4" borderId="0" xfId="0" quotePrefix="1" applyFont="1" applyFill="1" applyAlignment="1">
      <alignment horizontal="centerContinuous"/>
    </xf>
    <xf numFmtId="0" fontId="10" fillId="4" borderId="0" xfId="0" applyFont="1" applyFill="1" applyAlignment="1">
      <alignment horizontal="centerContinuous"/>
    </xf>
    <xf numFmtId="0" fontId="6" fillId="5" borderId="5" xfId="2" quotePrefix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0" borderId="4" xfId="2" applyFont="1" applyBorder="1" applyAlignment="1">
      <alignment horizontal="centerContinuous"/>
    </xf>
    <xf numFmtId="0" fontId="6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6" fillId="0" borderId="0" xfId="2" applyFont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164" fontId="9" fillId="3" borderId="7" xfId="3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6" fillId="5" borderId="8" xfId="2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0" fontId="6" fillId="6" borderId="10" xfId="2" quotePrefix="1" applyFont="1" applyFill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6" borderId="10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6" borderId="1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164" fontId="9" fillId="3" borderId="10" xfId="3" quotePrefix="1" applyFont="1" applyFill="1" applyBorder="1" applyAlignment="1">
      <alignment horizontal="center"/>
    </xf>
    <xf numFmtId="167" fontId="6" fillId="2" borderId="10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6" fillId="5" borderId="14" xfId="2" applyFont="1" applyFill="1" applyBorder="1" applyAlignment="1">
      <alignment horizontal="center"/>
    </xf>
    <xf numFmtId="9" fontId="6" fillId="2" borderId="9" xfId="1" applyFont="1" applyFill="1" applyBorder="1" applyAlignment="1">
      <alignment horizontal="center"/>
    </xf>
    <xf numFmtId="0" fontId="7" fillId="0" borderId="0" xfId="0" applyFont="1"/>
    <xf numFmtId="0" fontId="11" fillId="0" borderId="0" xfId="0" applyFont="1" applyBorder="1"/>
    <xf numFmtId="168" fontId="11" fillId="0" borderId="0" xfId="0" applyNumberFormat="1" applyFont="1" applyBorder="1"/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center"/>
    </xf>
    <xf numFmtId="15" fontId="11" fillId="0" borderId="0" xfId="0" applyNumberFormat="1" applyFont="1" applyBorder="1" applyAlignment="1">
      <alignment horizontal="center"/>
    </xf>
    <xf numFmtId="169" fontId="12" fillId="0" borderId="0" xfId="3" applyNumberFormat="1" applyFont="1" applyFill="1"/>
    <xf numFmtId="170" fontId="12" fillId="0" borderId="0" xfId="3" applyNumberFormat="1" applyFont="1"/>
    <xf numFmtId="169" fontId="12" fillId="0" borderId="0" xfId="3" applyNumberFormat="1" applyFont="1"/>
    <xf numFmtId="0" fontId="11" fillId="0" borderId="0" xfId="0" quotePrefix="1" applyFont="1" applyBorder="1" applyAlignment="1">
      <alignment horizontal="left" indent="1"/>
    </xf>
    <xf numFmtId="15" fontId="11" fillId="0" borderId="0" xfId="0" applyNumberFormat="1" applyFont="1" applyBorder="1"/>
    <xf numFmtId="15" fontId="5" fillId="0" borderId="0" xfId="0" quotePrefix="1" applyNumberFormat="1" applyFont="1" applyBorder="1" applyAlignment="1">
      <alignment horizontal="right"/>
    </xf>
    <xf numFmtId="169" fontId="13" fillId="0" borderId="15" xfId="0" applyNumberFormat="1" applyFont="1" applyBorder="1"/>
    <xf numFmtId="15" fontId="5" fillId="0" borderId="0" xfId="0" applyNumberFormat="1" applyFont="1" applyBorder="1" applyAlignment="1">
      <alignment horizontal="right"/>
    </xf>
    <xf numFmtId="171" fontId="5" fillId="2" borderId="16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2" fillId="0" borderId="0" xfId="0" applyFont="1"/>
    <xf numFmtId="3" fontId="15" fillId="0" borderId="0" xfId="0" applyNumberFormat="1" applyFont="1" applyFill="1" applyBorder="1" applyAlignment="1">
      <alignment horizontal="center" vertical="center"/>
    </xf>
    <xf numFmtId="10" fontId="15" fillId="0" borderId="0" xfId="0" applyNumberFormat="1" applyFont="1" applyFill="1" applyBorder="1"/>
    <xf numFmtId="41" fontId="16" fillId="0" borderId="0" xfId="0" applyNumberFormat="1" applyFont="1" applyFill="1" applyBorder="1"/>
    <xf numFmtId="9" fontId="15" fillId="0" borderId="0" xfId="0" applyNumberFormat="1" applyFont="1" applyFill="1" applyBorder="1"/>
    <xf numFmtId="41" fontId="0" fillId="0" borderId="0" xfId="0" applyNumberFormat="1"/>
    <xf numFmtId="0" fontId="17" fillId="0" borderId="0" xfId="0" applyFont="1"/>
    <xf numFmtId="0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41" fontId="18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169" fontId="0" fillId="0" borderId="0" xfId="0" applyNumberFormat="1"/>
    <xf numFmtId="169" fontId="21" fillId="0" borderId="0" xfId="0" applyNumberFormat="1" applyFont="1"/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8" fontId="0" fillId="0" borderId="0" xfId="0" applyNumberFormat="1"/>
  </cellXfs>
  <cellStyles count="4">
    <cellStyle name="Millares 2" xfId="3"/>
    <cellStyle name="Normal" xfId="0" builtinId="0"/>
    <cellStyle name="Normal_vtcre05I" xfId="2"/>
    <cellStyle name="Porcentaje" xfId="1" builtinId="5"/>
  </cellStyles>
  <dxfs count="76"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  <border>
        <left style="hair">
          <color indexed="46"/>
        </left>
        <right style="hair">
          <color indexed="46"/>
        </right>
        <top style="hair">
          <color indexed="46"/>
        </top>
        <bottom style="hair">
          <color indexed="46"/>
        </bottom>
      </border>
    </dxf>
    <dxf>
      <font>
        <b/>
        <i val="0"/>
        <condense val="0"/>
        <extend val="0"/>
        <color indexed="60"/>
      </font>
      <fill>
        <patternFill>
          <bgColor indexed="26"/>
        </patternFill>
      </fill>
      <border>
        <left style="hair">
          <color indexed="60"/>
        </left>
        <right style="hair">
          <color indexed="60"/>
        </right>
        <top style="hair">
          <color indexed="60"/>
        </top>
        <bottom style="hair">
          <color indexed="60"/>
        </bottom>
      </border>
    </dxf>
    <dxf>
      <font>
        <b/>
        <i val="0"/>
        <condense val="0"/>
        <extend val="0"/>
        <color indexed="12"/>
      </font>
      <fill>
        <patternFill>
          <bgColor indexed="27"/>
        </patternFill>
      </fill>
      <border>
        <left style="hair">
          <color indexed="12"/>
        </left>
        <right style="hair">
          <color indexed="12"/>
        </right>
        <top style="hair">
          <color indexed="12"/>
        </top>
        <bottom style="hair">
          <color indexed="12"/>
        </bottom>
      </border>
    </dxf>
    <dxf>
      <font>
        <b/>
        <i val="0"/>
        <condense val="0"/>
        <extend val="0"/>
        <color indexed="53"/>
      </font>
      <fill>
        <patternFill>
          <bgColor indexed="31"/>
        </patternFill>
      </fill>
    </dxf>
    <dxf>
      <font>
        <b/>
        <i val="0"/>
        <condense val="0"/>
        <extend val="0"/>
        <color indexed="16"/>
      </font>
      <fill>
        <patternFill>
          <bgColor indexed="26"/>
        </patternFill>
      </fill>
    </dxf>
    <dxf>
      <font>
        <b/>
        <i val="0"/>
        <condense val="0"/>
        <extend val="0"/>
        <color indexed="32"/>
      </font>
      <fill>
        <patternFill>
          <bgColor indexed="27"/>
        </patternFill>
      </fill>
    </dxf>
    <dxf>
      <font>
        <b/>
        <i val="0"/>
        <condense val="0"/>
        <extend val="0"/>
        <color indexed="53"/>
      </font>
      <fill>
        <patternFill>
          <bgColor indexed="31"/>
        </patternFill>
      </fill>
    </dxf>
    <dxf>
      <font>
        <b/>
        <i val="0"/>
        <condense val="0"/>
        <extend val="0"/>
        <color indexed="16"/>
      </font>
      <fill>
        <patternFill>
          <bgColor indexed="26"/>
        </patternFill>
      </fill>
    </dxf>
    <dxf>
      <font>
        <b/>
        <i val="0"/>
        <condense val="0"/>
        <extend val="0"/>
        <color indexed="32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8"/>
  <sheetViews>
    <sheetView tabSelected="1" workbookViewId="0">
      <selection activeCell="C15" sqref="C15"/>
    </sheetView>
  </sheetViews>
  <sheetFormatPr baseColWidth="10" defaultColWidth="11.42578125" defaultRowHeight="15" x14ac:dyDescent="0.25"/>
  <cols>
    <col min="1" max="1" width="2.140625" customWidth="1"/>
    <col min="2" max="2" width="14.85546875" bestFit="1" customWidth="1"/>
    <col min="3" max="3" width="14.28515625" customWidth="1"/>
    <col min="4" max="4" width="10" bestFit="1" customWidth="1"/>
    <col min="5" max="5" width="15.85546875" bestFit="1" customWidth="1"/>
    <col min="6" max="6" width="11.42578125" customWidth="1"/>
    <col min="7" max="7" width="14.5703125" bestFit="1" customWidth="1"/>
    <col min="8" max="8" width="10" customWidth="1"/>
    <col min="9" max="9" width="12.42578125" bestFit="1" customWidth="1"/>
    <col min="10" max="10" width="8" bestFit="1" customWidth="1"/>
    <col min="11" max="12" width="11.28515625" bestFit="1" customWidth="1"/>
    <col min="13" max="13" width="14" bestFit="1" customWidth="1"/>
    <col min="14" max="17" width="11.28515625" bestFit="1" customWidth="1"/>
    <col min="18" max="18" width="12.42578125" bestFit="1" customWidth="1"/>
    <col min="19" max="19" width="11.5703125" bestFit="1" customWidth="1"/>
    <col min="257" max="257" width="4" customWidth="1"/>
    <col min="258" max="258" width="27.5703125" bestFit="1" customWidth="1"/>
    <col min="259" max="259" width="11.28515625" customWidth="1"/>
    <col min="260" max="260" width="18.28515625" bestFit="1" customWidth="1"/>
    <col min="261" max="261" width="15.85546875" bestFit="1" customWidth="1"/>
    <col min="262" max="262" width="11.42578125" customWidth="1"/>
    <col min="263" max="263" width="14.5703125" bestFit="1" customWidth="1"/>
    <col min="264" max="264" width="13.5703125" bestFit="1" customWidth="1"/>
    <col min="265" max="265" width="15.28515625" customWidth="1"/>
    <col min="266" max="266" width="12.5703125" bestFit="1" customWidth="1"/>
    <col min="267" max="273" width="12.5703125" customWidth="1"/>
    <col min="274" max="274" width="15.28515625" customWidth="1"/>
    <col min="513" max="513" width="4" customWidth="1"/>
    <col min="514" max="514" width="27.5703125" bestFit="1" customWidth="1"/>
    <col min="515" max="515" width="11.28515625" customWidth="1"/>
    <col min="516" max="516" width="18.28515625" bestFit="1" customWidth="1"/>
    <col min="517" max="517" width="15.85546875" bestFit="1" customWidth="1"/>
    <col min="518" max="518" width="11.42578125" customWidth="1"/>
    <col min="519" max="519" width="14.5703125" bestFit="1" customWidth="1"/>
    <col min="520" max="520" width="13.5703125" bestFit="1" customWidth="1"/>
    <col min="521" max="521" width="15.28515625" customWidth="1"/>
    <col min="522" max="522" width="12.5703125" bestFit="1" customWidth="1"/>
    <col min="523" max="529" width="12.5703125" customWidth="1"/>
    <col min="530" max="530" width="15.28515625" customWidth="1"/>
    <col min="769" max="769" width="4" customWidth="1"/>
    <col min="770" max="770" width="27.5703125" bestFit="1" customWidth="1"/>
    <col min="771" max="771" width="11.28515625" customWidth="1"/>
    <col min="772" max="772" width="18.28515625" bestFit="1" customWidth="1"/>
    <col min="773" max="773" width="15.85546875" bestFit="1" customWidth="1"/>
    <col min="774" max="774" width="11.42578125" customWidth="1"/>
    <col min="775" max="775" width="14.5703125" bestFit="1" customWidth="1"/>
    <col min="776" max="776" width="13.5703125" bestFit="1" customWidth="1"/>
    <col min="777" max="777" width="15.28515625" customWidth="1"/>
    <col min="778" max="778" width="12.5703125" bestFit="1" customWidth="1"/>
    <col min="779" max="785" width="12.5703125" customWidth="1"/>
    <col min="786" max="786" width="15.28515625" customWidth="1"/>
    <col min="1025" max="1025" width="4" customWidth="1"/>
    <col min="1026" max="1026" width="27.5703125" bestFit="1" customWidth="1"/>
    <col min="1027" max="1027" width="11.28515625" customWidth="1"/>
    <col min="1028" max="1028" width="18.28515625" bestFit="1" customWidth="1"/>
    <col min="1029" max="1029" width="15.85546875" bestFit="1" customWidth="1"/>
    <col min="1030" max="1030" width="11.42578125" customWidth="1"/>
    <col min="1031" max="1031" width="14.5703125" bestFit="1" customWidth="1"/>
    <col min="1032" max="1032" width="13.5703125" bestFit="1" customWidth="1"/>
    <col min="1033" max="1033" width="15.28515625" customWidth="1"/>
    <col min="1034" max="1034" width="12.5703125" bestFit="1" customWidth="1"/>
    <col min="1035" max="1041" width="12.5703125" customWidth="1"/>
    <col min="1042" max="1042" width="15.28515625" customWidth="1"/>
    <col min="1281" max="1281" width="4" customWidth="1"/>
    <col min="1282" max="1282" width="27.5703125" bestFit="1" customWidth="1"/>
    <col min="1283" max="1283" width="11.28515625" customWidth="1"/>
    <col min="1284" max="1284" width="18.28515625" bestFit="1" customWidth="1"/>
    <col min="1285" max="1285" width="15.85546875" bestFit="1" customWidth="1"/>
    <col min="1286" max="1286" width="11.42578125" customWidth="1"/>
    <col min="1287" max="1287" width="14.5703125" bestFit="1" customWidth="1"/>
    <col min="1288" max="1288" width="13.5703125" bestFit="1" customWidth="1"/>
    <col min="1289" max="1289" width="15.28515625" customWidth="1"/>
    <col min="1290" max="1290" width="12.5703125" bestFit="1" customWidth="1"/>
    <col min="1291" max="1297" width="12.5703125" customWidth="1"/>
    <col min="1298" max="1298" width="15.28515625" customWidth="1"/>
    <col min="1537" max="1537" width="4" customWidth="1"/>
    <col min="1538" max="1538" width="27.5703125" bestFit="1" customWidth="1"/>
    <col min="1539" max="1539" width="11.28515625" customWidth="1"/>
    <col min="1540" max="1540" width="18.28515625" bestFit="1" customWidth="1"/>
    <col min="1541" max="1541" width="15.85546875" bestFit="1" customWidth="1"/>
    <col min="1542" max="1542" width="11.42578125" customWidth="1"/>
    <col min="1543" max="1543" width="14.5703125" bestFit="1" customWidth="1"/>
    <col min="1544" max="1544" width="13.5703125" bestFit="1" customWidth="1"/>
    <col min="1545" max="1545" width="15.28515625" customWidth="1"/>
    <col min="1546" max="1546" width="12.5703125" bestFit="1" customWidth="1"/>
    <col min="1547" max="1553" width="12.5703125" customWidth="1"/>
    <col min="1554" max="1554" width="15.28515625" customWidth="1"/>
    <col min="1793" max="1793" width="4" customWidth="1"/>
    <col min="1794" max="1794" width="27.5703125" bestFit="1" customWidth="1"/>
    <col min="1795" max="1795" width="11.28515625" customWidth="1"/>
    <col min="1796" max="1796" width="18.28515625" bestFit="1" customWidth="1"/>
    <col min="1797" max="1797" width="15.85546875" bestFit="1" customWidth="1"/>
    <col min="1798" max="1798" width="11.42578125" customWidth="1"/>
    <col min="1799" max="1799" width="14.5703125" bestFit="1" customWidth="1"/>
    <col min="1800" max="1800" width="13.5703125" bestFit="1" customWidth="1"/>
    <col min="1801" max="1801" width="15.28515625" customWidth="1"/>
    <col min="1802" max="1802" width="12.5703125" bestFit="1" customWidth="1"/>
    <col min="1803" max="1809" width="12.5703125" customWidth="1"/>
    <col min="1810" max="1810" width="15.28515625" customWidth="1"/>
    <col min="2049" max="2049" width="4" customWidth="1"/>
    <col min="2050" max="2050" width="27.5703125" bestFit="1" customWidth="1"/>
    <col min="2051" max="2051" width="11.28515625" customWidth="1"/>
    <col min="2052" max="2052" width="18.28515625" bestFit="1" customWidth="1"/>
    <col min="2053" max="2053" width="15.85546875" bestFit="1" customWidth="1"/>
    <col min="2054" max="2054" width="11.42578125" customWidth="1"/>
    <col min="2055" max="2055" width="14.5703125" bestFit="1" customWidth="1"/>
    <col min="2056" max="2056" width="13.5703125" bestFit="1" customWidth="1"/>
    <col min="2057" max="2057" width="15.28515625" customWidth="1"/>
    <col min="2058" max="2058" width="12.5703125" bestFit="1" customWidth="1"/>
    <col min="2059" max="2065" width="12.5703125" customWidth="1"/>
    <col min="2066" max="2066" width="15.28515625" customWidth="1"/>
    <col min="2305" max="2305" width="4" customWidth="1"/>
    <col min="2306" max="2306" width="27.5703125" bestFit="1" customWidth="1"/>
    <col min="2307" max="2307" width="11.28515625" customWidth="1"/>
    <col min="2308" max="2308" width="18.28515625" bestFit="1" customWidth="1"/>
    <col min="2309" max="2309" width="15.85546875" bestFit="1" customWidth="1"/>
    <col min="2310" max="2310" width="11.42578125" customWidth="1"/>
    <col min="2311" max="2311" width="14.5703125" bestFit="1" customWidth="1"/>
    <col min="2312" max="2312" width="13.5703125" bestFit="1" customWidth="1"/>
    <col min="2313" max="2313" width="15.28515625" customWidth="1"/>
    <col min="2314" max="2314" width="12.5703125" bestFit="1" customWidth="1"/>
    <col min="2315" max="2321" width="12.5703125" customWidth="1"/>
    <col min="2322" max="2322" width="15.28515625" customWidth="1"/>
    <col min="2561" max="2561" width="4" customWidth="1"/>
    <col min="2562" max="2562" width="27.5703125" bestFit="1" customWidth="1"/>
    <col min="2563" max="2563" width="11.28515625" customWidth="1"/>
    <col min="2564" max="2564" width="18.28515625" bestFit="1" customWidth="1"/>
    <col min="2565" max="2565" width="15.85546875" bestFit="1" customWidth="1"/>
    <col min="2566" max="2566" width="11.42578125" customWidth="1"/>
    <col min="2567" max="2567" width="14.5703125" bestFit="1" customWidth="1"/>
    <col min="2568" max="2568" width="13.5703125" bestFit="1" customWidth="1"/>
    <col min="2569" max="2569" width="15.28515625" customWidth="1"/>
    <col min="2570" max="2570" width="12.5703125" bestFit="1" customWidth="1"/>
    <col min="2571" max="2577" width="12.5703125" customWidth="1"/>
    <col min="2578" max="2578" width="15.28515625" customWidth="1"/>
    <col min="2817" max="2817" width="4" customWidth="1"/>
    <col min="2818" max="2818" width="27.5703125" bestFit="1" customWidth="1"/>
    <col min="2819" max="2819" width="11.28515625" customWidth="1"/>
    <col min="2820" max="2820" width="18.28515625" bestFit="1" customWidth="1"/>
    <col min="2821" max="2821" width="15.85546875" bestFit="1" customWidth="1"/>
    <col min="2822" max="2822" width="11.42578125" customWidth="1"/>
    <col min="2823" max="2823" width="14.5703125" bestFit="1" customWidth="1"/>
    <col min="2824" max="2824" width="13.5703125" bestFit="1" customWidth="1"/>
    <col min="2825" max="2825" width="15.28515625" customWidth="1"/>
    <col min="2826" max="2826" width="12.5703125" bestFit="1" customWidth="1"/>
    <col min="2827" max="2833" width="12.5703125" customWidth="1"/>
    <col min="2834" max="2834" width="15.28515625" customWidth="1"/>
    <col min="3073" max="3073" width="4" customWidth="1"/>
    <col min="3074" max="3074" width="27.5703125" bestFit="1" customWidth="1"/>
    <col min="3075" max="3075" width="11.28515625" customWidth="1"/>
    <col min="3076" max="3076" width="18.28515625" bestFit="1" customWidth="1"/>
    <col min="3077" max="3077" width="15.85546875" bestFit="1" customWidth="1"/>
    <col min="3078" max="3078" width="11.42578125" customWidth="1"/>
    <col min="3079" max="3079" width="14.5703125" bestFit="1" customWidth="1"/>
    <col min="3080" max="3080" width="13.5703125" bestFit="1" customWidth="1"/>
    <col min="3081" max="3081" width="15.28515625" customWidth="1"/>
    <col min="3082" max="3082" width="12.5703125" bestFit="1" customWidth="1"/>
    <col min="3083" max="3089" width="12.5703125" customWidth="1"/>
    <col min="3090" max="3090" width="15.28515625" customWidth="1"/>
    <col min="3329" max="3329" width="4" customWidth="1"/>
    <col min="3330" max="3330" width="27.5703125" bestFit="1" customWidth="1"/>
    <col min="3331" max="3331" width="11.28515625" customWidth="1"/>
    <col min="3332" max="3332" width="18.28515625" bestFit="1" customWidth="1"/>
    <col min="3333" max="3333" width="15.85546875" bestFit="1" customWidth="1"/>
    <col min="3334" max="3334" width="11.42578125" customWidth="1"/>
    <col min="3335" max="3335" width="14.5703125" bestFit="1" customWidth="1"/>
    <col min="3336" max="3336" width="13.5703125" bestFit="1" customWidth="1"/>
    <col min="3337" max="3337" width="15.28515625" customWidth="1"/>
    <col min="3338" max="3338" width="12.5703125" bestFit="1" customWidth="1"/>
    <col min="3339" max="3345" width="12.5703125" customWidth="1"/>
    <col min="3346" max="3346" width="15.28515625" customWidth="1"/>
    <col min="3585" max="3585" width="4" customWidth="1"/>
    <col min="3586" max="3586" width="27.5703125" bestFit="1" customWidth="1"/>
    <col min="3587" max="3587" width="11.28515625" customWidth="1"/>
    <col min="3588" max="3588" width="18.28515625" bestFit="1" customWidth="1"/>
    <col min="3589" max="3589" width="15.85546875" bestFit="1" customWidth="1"/>
    <col min="3590" max="3590" width="11.42578125" customWidth="1"/>
    <col min="3591" max="3591" width="14.5703125" bestFit="1" customWidth="1"/>
    <col min="3592" max="3592" width="13.5703125" bestFit="1" customWidth="1"/>
    <col min="3593" max="3593" width="15.28515625" customWidth="1"/>
    <col min="3594" max="3594" width="12.5703125" bestFit="1" customWidth="1"/>
    <col min="3595" max="3601" width="12.5703125" customWidth="1"/>
    <col min="3602" max="3602" width="15.28515625" customWidth="1"/>
    <col min="3841" max="3841" width="4" customWidth="1"/>
    <col min="3842" max="3842" width="27.5703125" bestFit="1" customWidth="1"/>
    <col min="3843" max="3843" width="11.28515625" customWidth="1"/>
    <col min="3844" max="3844" width="18.28515625" bestFit="1" customWidth="1"/>
    <col min="3845" max="3845" width="15.85546875" bestFit="1" customWidth="1"/>
    <col min="3846" max="3846" width="11.42578125" customWidth="1"/>
    <col min="3847" max="3847" width="14.5703125" bestFit="1" customWidth="1"/>
    <col min="3848" max="3848" width="13.5703125" bestFit="1" customWidth="1"/>
    <col min="3849" max="3849" width="15.28515625" customWidth="1"/>
    <col min="3850" max="3850" width="12.5703125" bestFit="1" customWidth="1"/>
    <col min="3851" max="3857" width="12.5703125" customWidth="1"/>
    <col min="3858" max="3858" width="15.28515625" customWidth="1"/>
    <col min="4097" max="4097" width="4" customWidth="1"/>
    <col min="4098" max="4098" width="27.5703125" bestFit="1" customWidth="1"/>
    <col min="4099" max="4099" width="11.28515625" customWidth="1"/>
    <col min="4100" max="4100" width="18.28515625" bestFit="1" customWidth="1"/>
    <col min="4101" max="4101" width="15.85546875" bestFit="1" customWidth="1"/>
    <col min="4102" max="4102" width="11.42578125" customWidth="1"/>
    <col min="4103" max="4103" width="14.5703125" bestFit="1" customWidth="1"/>
    <col min="4104" max="4104" width="13.5703125" bestFit="1" customWidth="1"/>
    <col min="4105" max="4105" width="15.28515625" customWidth="1"/>
    <col min="4106" max="4106" width="12.5703125" bestFit="1" customWidth="1"/>
    <col min="4107" max="4113" width="12.5703125" customWidth="1"/>
    <col min="4114" max="4114" width="15.28515625" customWidth="1"/>
    <col min="4353" max="4353" width="4" customWidth="1"/>
    <col min="4354" max="4354" width="27.5703125" bestFit="1" customWidth="1"/>
    <col min="4355" max="4355" width="11.28515625" customWidth="1"/>
    <col min="4356" max="4356" width="18.28515625" bestFit="1" customWidth="1"/>
    <col min="4357" max="4357" width="15.85546875" bestFit="1" customWidth="1"/>
    <col min="4358" max="4358" width="11.42578125" customWidth="1"/>
    <col min="4359" max="4359" width="14.5703125" bestFit="1" customWidth="1"/>
    <col min="4360" max="4360" width="13.5703125" bestFit="1" customWidth="1"/>
    <col min="4361" max="4361" width="15.28515625" customWidth="1"/>
    <col min="4362" max="4362" width="12.5703125" bestFit="1" customWidth="1"/>
    <col min="4363" max="4369" width="12.5703125" customWidth="1"/>
    <col min="4370" max="4370" width="15.28515625" customWidth="1"/>
    <col min="4609" max="4609" width="4" customWidth="1"/>
    <col min="4610" max="4610" width="27.5703125" bestFit="1" customWidth="1"/>
    <col min="4611" max="4611" width="11.28515625" customWidth="1"/>
    <col min="4612" max="4612" width="18.28515625" bestFit="1" customWidth="1"/>
    <col min="4613" max="4613" width="15.85546875" bestFit="1" customWidth="1"/>
    <col min="4614" max="4614" width="11.42578125" customWidth="1"/>
    <col min="4615" max="4615" width="14.5703125" bestFit="1" customWidth="1"/>
    <col min="4616" max="4616" width="13.5703125" bestFit="1" customWidth="1"/>
    <col min="4617" max="4617" width="15.28515625" customWidth="1"/>
    <col min="4618" max="4618" width="12.5703125" bestFit="1" customWidth="1"/>
    <col min="4619" max="4625" width="12.5703125" customWidth="1"/>
    <col min="4626" max="4626" width="15.28515625" customWidth="1"/>
    <col min="4865" max="4865" width="4" customWidth="1"/>
    <col min="4866" max="4866" width="27.5703125" bestFit="1" customWidth="1"/>
    <col min="4867" max="4867" width="11.28515625" customWidth="1"/>
    <col min="4868" max="4868" width="18.28515625" bestFit="1" customWidth="1"/>
    <col min="4869" max="4869" width="15.85546875" bestFit="1" customWidth="1"/>
    <col min="4870" max="4870" width="11.42578125" customWidth="1"/>
    <col min="4871" max="4871" width="14.5703125" bestFit="1" customWidth="1"/>
    <col min="4872" max="4872" width="13.5703125" bestFit="1" customWidth="1"/>
    <col min="4873" max="4873" width="15.28515625" customWidth="1"/>
    <col min="4874" max="4874" width="12.5703125" bestFit="1" customWidth="1"/>
    <col min="4875" max="4881" width="12.5703125" customWidth="1"/>
    <col min="4882" max="4882" width="15.28515625" customWidth="1"/>
    <col min="5121" max="5121" width="4" customWidth="1"/>
    <col min="5122" max="5122" width="27.5703125" bestFit="1" customWidth="1"/>
    <col min="5123" max="5123" width="11.28515625" customWidth="1"/>
    <col min="5124" max="5124" width="18.28515625" bestFit="1" customWidth="1"/>
    <col min="5125" max="5125" width="15.85546875" bestFit="1" customWidth="1"/>
    <col min="5126" max="5126" width="11.42578125" customWidth="1"/>
    <col min="5127" max="5127" width="14.5703125" bestFit="1" customWidth="1"/>
    <col min="5128" max="5128" width="13.5703125" bestFit="1" customWidth="1"/>
    <col min="5129" max="5129" width="15.28515625" customWidth="1"/>
    <col min="5130" max="5130" width="12.5703125" bestFit="1" customWidth="1"/>
    <col min="5131" max="5137" width="12.5703125" customWidth="1"/>
    <col min="5138" max="5138" width="15.28515625" customWidth="1"/>
    <col min="5377" max="5377" width="4" customWidth="1"/>
    <col min="5378" max="5378" width="27.5703125" bestFit="1" customWidth="1"/>
    <col min="5379" max="5379" width="11.28515625" customWidth="1"/>
    <col min="5380" max="5380" width="18.28515625" bestFit="1" customWidth="1"/>
    <col min="5381" max="5381" width="15.85546875" bestFit="1" customWidth="1"/>
    <col min="5382" max="5382" width="11.42578125" customWidth="1"/>
    <col min="5383" max="5383" width="14.5703125" bestFit="1" customWidth="1"/>
    <col min="5384" max="5384" width="13.5703125" bestFit="1" customWidth="1"/>
    <col min="5385" max="5385" width="15.28515625" customWidth="1"/>
    <col min="5386" max="5386" width="12.5703125" bestFit="1" customWidth="1"/>
    <col min="5387" max="5393" width="12.5703125" customWidth="1"/>
    <col min="5394" max="5394" width="15.28515625" customWidth="1"/>
    <col min="5633" max="5633" width="4" customWidth="1"/>
    <col min="5634" max="5634" width="27.5703125" bestFit="1" customWidth="1"/>
    <col min="5635" max="5635" width="11.28515625" customWidth="1"/>
    <col min="5636" max="5636" width="18.28515625" bestFit="1" customWidth="1"/>
    <col min="5637" max="5637" width="15.85546875" bestFit="1" customWidth="1"/>
    <col min="5638" max="5638" width="11.42578125" customWidth="1"/>
    <col min="5639" max="5639" width="14.5703125" bestFit="1" customWidth="1"/>
    <col min="5640" max="5640" width="13.5703125" bestFit="1" customWidth="1"/>
    <col min="5641" max="5641" width="15.28515625" customWidth="1"/>
    <col min="5642" max="5642" width="12.5703125" bestFit="1" customWidth="1"/>
    <col min="5643" max="5649" width="12.5703125" customWidth="1"/>
    <col min="5650" max="5650" width="15.28515625" customWidth="1"/>
    <col min="5889" max="5889" width="4" customWidth="1"/>
    <col min="5890" max="5890" width="27.5703125" bestFit="1" customWidth="1"/>
    <col min="5891" max="5891" width="11.28515625" customWidth="1"/>
    <col min="5892" max="5892" width="18.28515625" bestFit="1" customWidth="1"/>
    <col min="5893" max="5893" width="15.85546875" bestFit="1" customWidth="1"/>
    <col min="5894" max="5894" width="11.42578125" customWidth="1"/>
    <col min="5895" max="5895" width="14.5703125" bestFit="1" customWidth="1"/>
    <col min="5896" max="5896" width="13.5703125" bestFit="1" customWidth="1"/>
    <col min="5897" max="5897" width="15.28515625" customWidth="1"/>
    <col min="5898" max="5898" width="12.5703125" bestFit="1" customWidth="1"/>
    <col min="5899" max="5905" width="12.5703125" customWidth="1"/>
    <col min="5906" max="5906" width="15.28515625" customWidth="1"/>
    <col min="6145" max="6145" width="4" customWidth="1"/>
    <col min="6146" max="6146" width="27.5703125" bestFit="1" customWidth="1"/>
    <col min="6147" max="6147" width="11.28515625" customWidth="1"/>
    <col min="6148" max="6148" width="18.28515625" bestFit="1" customWidth="1"/>
    <col min="6149" max="6149" width="15.85546875" bestFit="1" customWidth="1"/>
    <col min="6150" max="6150" width="11.42578125" customWidth="1"/>
    <col min="6151" max="6151" width="14.5703125" bestFit="1" customWidth="1"/>
    <col min="6152" max="6152" width="13.5703125" bestFit="1" customWidth="1"/>
    <col min="6153" max="6153" width="15.28515625" customWidth="1"/>
    <col min="6154" max="6154" width="12.5703125" bestFit="1" customWidth="1"/>
    <col min="6155" max="6161" width="12.5703125" customWidth="1"/>
    <col min="6162" max="6162" width="15.28515625" customWidth="1"/>
    <col min="6401" max="6401" width="4" customWidth="1"/>
    <col min="6402" max="6402" width="27.5703125" bestFit="1" customWidth="1"/>
    <col min="6403" max="6403" width="11.28515625" customWidth="1"/>
    <col min="6404" max="6404" width="18.28515625" bestFit="1" customWidth="1"/>
    <col min="6405" max="6405" width="15.85546875" bestFit="1" customWidth="1"/>
    <col min="6406" max="6406" width="11.42578125" customWidth="1"/>
    <col min="6407" max="6407" width="14.5703125" bestFit="1" customWidth="1"/>
    <col min="6408" max="6408" width="13.5703125" bestFit="1" customWidth="1"/>
    <col min="6409" max="6409" width="15.28515625" customWidth="1"/>
    <col min="6410" max="6410" width="12.5703125" bestFit="1" customWidth="1"/>
    <col min="6411" max="6417" width="12.5703125" customWidth="1"/>
    <col min="6418" max="6418" width="15.28515625" customWidth="1"/>
    <col min="6657" max="6657" width="4" customWidth="1"/>
    <col min="6658" max="6658" width="27.5703125" bestFit="1" customWidth="1"/>
    <col min="6659" max="6659" width="11.28515625" customWidth="1"/>
    <col min="6660" max="6660" width="18.28515625" bestFit="1" customWidth="1"/>
    <col min="6661" max="6661" width="15.85546875" bestFit="1" customWidth="1"/>
    <col min="6662" max="6662" width="11.42578125" customWidth="1"/>
    <col min="6663" max="6663" width="14.5703125" bestFit="1" customWidth="1"/>
    <col min="6664" max="6664" width="13.5703125" bestFit="1" customWidth="1"/>
    <col min="6665" max="6665" width="15.28515625" customWidth="1"/>
    <col min="6666" max="6666" width="12.5703125" bestFit="1" customWidth="1"/>
    <col min="6667" max="6673" width="12.5703125" customWidth="1"/>
    <col min="6674" max="6674" width="15.28515625" customWidth="1"/>
    <col min="6913" max="6913" width="4" customWidth="1"/>
    <col min="6914" max="6914" width="27.5703125" bestFit="1" customWidth="1"/>
    <col min="6915" max="6915" width="11.28515625" customWidth="1"/>
    <col min="6916" max="6916" width="18.28515625" bestFit="1" customWidth="1"/>
    <col min="6917" max="6917" width="15.85546875" bestFit="1" customWidth="1"/>
    <col min="6918" max="6918" width="11.42578125" customWidth="1"/>
    <col min="6919" max="6919" width="14.5703125" bestFit="1" customWidth="1"/>
    <col min="6920" max="6920" width="13.5703125" bestFit="1" customWidth="1"/>
    <col min="6921" max="6921" width="15.28515625" customWidth="1"/>
    <col min="6922" max="6922" width="12.5703125" bestFit="1" customWidth="1"/>
    <col min="6923" max="6929" width="12.5703125" customWidth="1"/>
    <col min="6930" max="6930" width="15.28515625" customWidth="1"/>
    <col min="7169" max="7169" width="4" customWidth="1"/>
    <col min="7170" max="7170" width="27.5703125" bestFit="1" customWidth="1"/>
    <col min="7171" max="7171" width="11.28515625" customWidth="1"/>
    <col min="7172" max="7172" width="18.28515625" bestFit="1" customWidth="1"/>
    <col min="7173" max="7173" width="15.85546875" bestFit="1" customWidth="1"/>
    <col min="7174" max="7174" width="11.42578125" customWidth="1"/>
    <col min="7175" max="7175" width="14.5703125" bestFit="1" customWidth="1"/>
    <col min="7176" max="7176" width="13.5703125" bestFit="1" customWidth="1"/>
    <col min="7177" max="7177" width="15.28515625" customWidth="1"/>
    <col min="7178" max="7178" width="12.5703125" bestFit="1" customWidth="1"/>
    <col min="7179" max="7185" width="12.5703125" customWidth="1"/>
    <col min="7186" max="7186" width="15.28515625" customWidth="1"/>
    <col min="7425" max="7425" width="4" customWidth="1"/>
    <col min="7426" max="7426" width="27.5703125" bestFit="1" customWidth="1"/>
    <col min="7427" max="7427" width="11.28515625" customWidth="1"/>
    <col min="7428" max="7428" width="18.28515625" bestFit="1" customWidth="1"/>
    <col min="7429" max="7429" width="15.85546875" bestFit="1" customWidth="1"/>
    <col min="7430" max="7430" width="11.42578125" customWidth="1"/>
    <col min="7431" max="7431" width="14.5703125" bestFit="1" customWidth="1"/>
    <col min="7432" max="7432" width="13.5703125" bestFit="1" customWidth="1"/>
    <col min="7433" max="7433" width="15.28515625" customWidth="1"/>
    <col min="7434" max="7434" width="12.5703125" bestFit="1" customWidth="1"/>
    <col min="7435" max="7441" width="12.5703125" customWidth="1"/>
    <col min="7442" max="7442" width="15.28515625" customWidth="1"/>
    <col min="7681" max="7681" width="4" customWidth="1"/>
    <col min="7682" max="7682" width="27.5703125" bestFit="1" customWidth="1"/>
    <col min="7683" max="7683" width="11.28515625" customWidth="1"/>
    <col min="7684" max="7684" width="18.28515625" bestFit="1" customWidth="1"/>
    <col min="7685" max="7685" width="15.85546875" bestFit="1" customWidth="1"/>
    <col min="7686" max="7686" width="11.42578125" customWidth="1"/>
    <col min="7687" max="7687" width="14.5703125" bestFit="1" customWidth="1"/>
    <col min="7688" max="7688" width="13.5703125" bestFit="1" customWidth="1"/>
    <col min="7689" max="7689" width="15.28515625" customWidth="1"/>
    <col min="7690" max="7690" width="12.5703125" bestFit="1" customWidth="1"/>
    <col min="7691" max="7697" width="12.5703125" customWidth="1"/>
    <col min="7698" max="7698" width="15.28515625" customWidth="1"/>
    <col min="7937" max="7937" width="4" customWidth="1"/>
    <col min="7938" max="7938" width="27.5703125" bestFit="1" customWidth="1"/>
    <col min="7939" max="7939" width="11.28515625" customWidth="1"/>
    <col min="7940" max="7940" width="18.28515625" bestFit="1" customWidth="1"/>
    <col min="7941" max="7941" width="15.85546875" bestFit="1" customWidth="1"/>
    <col min="7942" max="7942" width="11.42578125" customWidth="1"/>
    <col min="7943" max="7943" width="14.5703125" bestFit="1" customWidth="1"/>
    <col min="7944" max="7944" width="13.5703125" bestFit="1" customWidth="1"/>
    <col min="7945" max="7945" width="15.28515625" customWidth="1"/>
    <col min="7946" max="7946" width="12.5703125" bestFit="1" customWidth="1"/>
    <col min="7947" max="7953" width="12.5703125" customWidth="1"/>
    <col min="7954" max="7954" width="15.28515625" customWidth="1"/>
    <col min="8193" max="8193" width="4" customWidth="1"/>
    <col min="8194" max="8194" width="27.5703125" bestFit="1" customWidth="1"/>
    <col min="8195" max="8195" width="11.28515625" customWidth="1"/>
    <col min="8196" max="8196" width="18.28515625" bestFit="1" customWidth="1"/>
    <col min="8197" max="8197" width="15.85546875" bestFit="1" customWidth="1"/>
    <col min="8198" max="8198" width="11.42578125" customWidth="1"/>
    <col min="8199" max="8199" width="14.5703125" bestFit="1" customWidth="1"/>
    <col min="8200" max="8200" width="13.5703125" bestFit="1" customWidth="1"/>
    <col min="8201" max="8201" width="15.28515625" customWidth="1"/>
    <col min="8202" max="8202" width="12.5703125" bestFit="1" customWidth="1"/>
    <col min="8203" max="8209" width="12.5703125" customWidth="1"/>
    <col min="8210" max="8210" width="15.28515625" customWidth="1"/>
    <col min="8449" max="8449" width="4" customWidth="1"/>
    <col min="8450" max="8450" width="27.5703125" bestFit="1" customWidth="1"/>
    <col min="8451" max="8451" width="11.28515625" customWidth="1"/>
    <col min="8452" max="8452" width="18.28515625" bestFit="1" customWidth="1"/>
    <col min="8453" max="8453" width="15.85546875" bestFit="1" customWidth="1"/>
    <col min="8454" max="8454" width="11.42578125" customWidth="1"/>
    <col min="8455" max="8455" width="14.5703125" bestFit="1" customWidth="1"/>
    <col min="8456" max="8456" width="13.5703125" bestFit="1" customWidth="1"/>
    <col min="8457" max="8457" width="15.28515625" customWidth="1"/>
    <col min="8458" max="8458" width="12.5703125" bestFit="1" customWidth="1"/>
    <col min="8459" max="8465" width="12.5703125" customWidth="1"/>
    <col min="8466" max="8466" width="15.28515625" customWidth="1"/>
    <col min="8705" max="8705" width="4" customWidth="1"/>
    <col min="8706" max="8706" width="27.5703125" bestFit="1" customWidth="1"/>
    <col min="8707" max="8707" width="11.28515625" customWidth="1"/>
    <col min="8708" max="8708" width="18.28515625" bestFit="1" customWidth="1"/>
    <col min="8709" max="8709" width="15.85546875" bestFit="1" customWidth="1"/>
    <col min="8710" max="8710" width="11.42578125" customWidth="1"/>
    <col min="8711" max="8711" width="14.5703125" bestFit="1" customWidth="1"/>
    <col min="8712" max="8712" width="13.5703125" bestFit="1" customWidth="1"/>
    <col min="8713" max="8713" width="15.28515625" customWidth="1"/>
    <col min="8714" max="8714" width="12.5703125" bestFit="1" customWidth="1"/>
    <col min="8715" max="8721" width="12.5703125" customWidth="1"/>
    <col min="8722" max="8722" width="15.28515625" customWidth="1"/>
    <col min="8961" max="8961" width="4" customWidth="1"/>
    <col min="8962" max="8962" width="27.5703125" bestFit="1" customWidth="1"/>
    <col min="8963" max="8963" width="11.28515625" customWidth="1"/>
    <col min="8964" max="8964" width="18.28515625" bestFit="1" customWidth="1"/>
    <col min="8965" max="8965" width="15.85546875" bestFit="1" customWidth="1"/>
    <col min="8966" max="8966" width="11.42578125" customWidth="1"/>
    <col min="8967" max="8967" width="14.5703125" bestFit="1" customWidth="1"/>
    <col min="8968" max="8968" width="13.5703125" bestFit="1" customWidth="1"/>
    <col min="8969" max="8969" width="15.28515625" customWidth="1"/>
    <col min="8970" max="8970" width="12.5703125" bestFit="1" customWidth="1"/>
    <col min="8971" max="8977" width="12.5703125" customWidth="1"/>
    <col min="8978" max="8978" width="15.28515625" customWidth="1"/>
    <col min="9217" max="9217" width="4" customWidth="1"/>
    <col min="9218" max="9218" width="27.5703125" bestFit="1" customWidth="1"/>
    <col min="9219" max="9219" width="11.28515625" customWidth="1"/>
    <col min="9220" max="9220" width="18.28515625" bestFit="1" customWidth="1"/>
    <col min="9221" max="9221" width="15.85546875" bestFit="1" customWidth="1"/>
    <col min="9222" max="9222" width="11.42578125" customWidth="1"/>
    <col min="9223" max="9223" width="14.5703125" bestFit="1" customWidth="1"/>
    <col min="9224" max="9224" width="13.5703125" bestFit="1" customWidth="1"/>
    <col min="9225" max="9225" width="15.28515625" customWidth="1"/>
    <col min="9226" max="9226" width="12.5703125" bestFit="1" customWidth="1"/>
    <col min="9227" max="9233" width="12.5703125" customWidth="1"/>
    <col min="9234" max="9234" width="15.28515625" customWidth="1"/>
    <col min="9473" max="9473" width="4" customWidth="1"/>
    <col min="9474" max="9474" width="27.5703125" bestFit="1" customWidth="1"/>
    <col min="9475" max="9475" width="11.28515625" customWidth="1"/>
    <col min="9476" max="9476" width="18.28515625" bestFit="1" customWidth="1"/>
    <col min="9477" max="9477" width="15.85546875" bestFit="1" customWidth="1"/>
    <col min="9478" max="9478" width="11.42578125" customWidth="1"/>
    <col min="9479" max="9479" width="14.5703125" bestFit="1" customWidth="1"/>
    <col min="9480" max="9480" width="13.5703125" bestFit="1" customWidth="1"/>
    <col min="9481" max="9481" width="15.28515625" customWidth="1"/>
    <col min="9482" max="9482" width="12.5703125" bestFit="1" customWidth="1"/>
    <col min="9483" max="9489" width="12.5703125" customWidth="1"/>
    <col min="9490" max="9490" width="15.28515625" customWidth="1"/>
    <col min="9729" max="9729" width="4" customWidth="1"/>
    <col min="9730" max="9730" width="27.5703125" bestFit="1" customWidth="1"/>
    <col min="9731" max="9731" width="11.28515625" customWidth="1"/>
    <col min="9732" max="9732" width="18.28515625" bestFit="1" customWidth="1"/>
    <col min="9733" max="9733" width="15.85546875" bestFit="1" customWidth="1"/>
    <col min="9734" max="9734" width="11.42578125" customWidth="1"/>
    <col min="9735" max="9735" width="14.5703125" bestFit="1" customWidth="1"/>
    <col min="9736" max="9736" width="13.5703125" bestFit="1" customWidth="1"/>
    <col min="9737" max="9737" width="15.28515625" customWidth="1"/>
    <col min="9738" max="9738" width="12.5703125" bestFit="1" customWidth="1"/>
    <col min="9739" max="9745" width="12.5703125" customWidth="1"/>
    <col min="9746" max="9746" width="15.28515625" customWidth="1"/>
    <col min="9985" max="9985" width="4" customWidth="1"/>
    <col min="9986" max="9986" width="27.5703125" bestFit="1" customWidth="1"/>
    <col min="9987" max="9987" width="11.28515625" customWidth="1"/>
    <col min="9988" max="9988" width="18.28515625" bestFit="1" customWidth="1"/>
    <col min="9989" max="9989" width="15.85546875" bestFit="1" customWidth="1"/>
    <col min="9990" max="9990" width="11.42578125" customWidth="1"/>
    <col min="9991" max="9991" width="14.5703125" bestFit="1" customWidth="1"/>
    <col min="9992" max="9992" width="13.5703125" bestFit="1" customWidth="1"/>
    <col min="9993" max="9993" width="15.28515625" customWidth="1"/>
    <col min="9994" max="9994" width="12.5703125" bestFit="1" customWidth="1"/>
    <col min="9995" max="10001" width="12.5703125" customWidth="1"/>
    <col min="10002" max="10002" width="15.28515625" customWidth="1"/>
    <col min="10241" max="10241" width="4" customWidth="1"/>
    <col min="10242" max="10242" width="27.5703125" bestFit="1" customWidth="1"/>
    <col min="10243" max="10243" width="11.28515625" customWidth="1"/>
    <col min="10244" max="10244" width="18.28515625" bestFit="1" customWidth="1"/>
    <col min="10245" max="10245" width="15.85546875" bestFit="1" customWidth="1"/>
    <col min="10246" max="10246" width="11.42578125" customWidth="1"/>
    <col min="10247" max="10247" width="14.5703125" bestFit="1" customWidth="1"/>
    <col min="10248" max="10248" width="13.5703125" bestFit="1" customWidth="1"/>
    <col min="10249" max="10249" width="15.28515625" customWidth="1"/>
    <col min="10250" max="10250" width="12.5703125" bestFit="1" customWidth="1"/>
    <col min="10251" max="10257" width="12.5703125" customWidth="1"/>
    <col min="10258" max="10258" width="15.28515625" customWidth="1"/>
    <col min="10497" max="10497" width="4" customWidth="1"/>
    <col min="10498" max="10498" width="27.5703125" bestFit="1" customWidth="1"/>
    <col min="10499" max="10499" width="11.28515625" customWidth="1"/>
    <col min="10500" max="10500" width="18.28515625" bestFit="1" customWidth="1"/>
    <col min="10501" max="10501" width="15.85546875" bestFit="1" customWidth="1"/>
    <col min="10502" max="10502" width="11.42578125" customWidth="1"/>
    <col min="10503" max="10503" width="14.5703125" bestFit="1" customWidth="1"/>
    <col min="10504" max="10504" width="13.5703125" bestFit="1" customWidth="1"/>
    <col min="10505" max="10505" width="15.28515625" customWidth="1"/>
    <col min="10506" max="10506" width="12.5703125" bestFit="1" customWidth="1"/>
    <col min="10507" max="10513" width="12.5703125" customWidth="1"/>
    <col min="10514" max="10514" width="15.28515625" customWidth="1"/>
    <col min="10753" max="10753" width="4" customWidth="1"/>
    <col min="10754" max="10754" width="27.5703125" bestFit="1" customWidth="1"/>
    <col min="10755" max="10755" width="11.28515625" customWidth="1"/>
    <col min="10756" max="10756" width="18.28515625" bestFit="1" customWidth="1"/>
    <col min="10757" max="10757" width="15.85546875" bestFit="1" customWidth="1"/>
    <col min="10758" max="10758" width="11.42578125" customWidth="1"/>
    <col min="10759" max="10759" width="14.5703125" bestFit="1" customWidth="1"/>
    <col min="10760" max="10760" width="13.5703125" bestFit="1" customWidth="1"/>
    <col min="10761" max="10761" width="15.28515625" customWidth="1"/>
    <col min="10762" max="10762" width="12.5703125" bestFit="1" customWidth="1"/>
    <col min="10763" max="10769" width="12.5703125" customWidth="1"/>
    <col min="10770" max="10770" width="15.28515625" customWidth="1"/>
    <col min="11009" max="11009" width="4" customWidth="1"/>
    <col min="11010" max="11010" width="27.5703125" bestFit="1" customWidth="1"/>
    <col min="11011" max="11011" width="11.28515625" customWidth="1"/>
    <col min="11012" max="11012" width="18.28515625" bestFit="1" customWidth="1"/>
    <col min="11013" max="11013" width="15.85546875" bestFit="1" customWidth="1"/>
    <col min="11014" max="11014" width="11.42578125" customWidth="1"/>
    <col min="11015" max="11015" width="14.5703125" bestFit="1" customWidth="1"/>
    <col min="11016" max="11016" width="13.5703125" bestFit="1" customWidth="1"/>
    <col min="11017" max="11017" width="15.28515625" customWidth="1"/>
    <col min="11018" max="11018" width="12.5703125" bestFit="1" customWidth="1"/>
    <col min="11019" max="11025" width="12.5703125" customWidth="1"/>
    <col min="11026" max="11026" width="15.28515625" customWidth="1"/>
    <col min="11265" max="11265" width="4" customWidth="1"/>
    <col min="11266" max="11266" width="27.5703125" bestFit="1" customWidth="1"/>
    <col min="11267" max="11267" width="11.28515625" customWidth="1"/>
    <col min="11268" max="11268" width="18.28515625" bestFit="1" customWidth="1"/>
    <col min="11269" max="11269" width="15.85546875" bestFit="1" customWidth="1"/>
    <col min="11270" max="11270" width="11.42578125" customWidth="1"/>
    <col min="11271" max="11271" width="14.5703125" bestFit="1" customWidth="1"/>
    <col min="11272" max="11272" width="13.5703125" bestFit="1" customWidth="1"/>
    <col min="11273" max="11273" width="15.28515625" customWidth="1"/>
    <col min="11274" max="11274" width="12.5703125" bestFit="1" customWidth="1"/>
    <col min="11275" max="11281" width="12.5703125" customWidth="1"/>
    <col min="11282" max="11282" width="15.28515625" customWidth="1"/>
    <col min="11521" max="11521" width="4" customWidth="1"/>
    <col min="11522" max="11522" width="27.5703125" bestFit="1" customWidth="1"/>
    <col min="11523" max="11523" width="11.28515625" customWidth="1"/>
    <col min="11524" max="11524" width="18.28515625" bestFit="1" customWidth="1"/>
    <col min="11525" max="11525" width="15.85546875" bestFit="1" customWidth="1"/>
    <col min="11526" max="11526" width="11.42578125" customWidth="1"/>
    <col min="11527" max="11527" width="14.5703125" bestFit="1" customWidth="1"/>
    <col min="11528" max="11528" width="13.5703125" bestFit="1" customWidth="1"/>
    <col min="11529" max="11529" width="15.28515625" customWidth="1"/>
    <col min="11530" max="11530" width="12.5703125" bestFit="1" customWidth="1"/>
    <col min="11531" max="11537" width="12.5703125" customWidth="1"/>
    <col min="11538" max="11538" width="15.28515625" customWidth="1"/>
    <col min="11777" max="11777" width="4" customWidth="1"/>
    <col min="11778" max="11778" width="27.5703125" bestFit="1" customWidth="1"/>
    <col min="11779" max="11779" width="11.28515625" customWidth="1"/>
    <col min="11780" max="11780" width="18.28515625" bestFit="1" customWidth="1"/>
    <col min="11781" max="11781" width="15.85546875" bestFit="1" customWidth="1"/>
    <col min="11782" max="11782" width="11.42578125" customWidth="1"/>
    <col min="11783" max="11783" width="14.5703125" bestFit="1" customWidth="1"/>
    <col min="11784" max="11784" width="13.5703125" bestFit="1" customWidth="1"/>
    <col min="11785" max="11785" width="15.28515625" customWidth="1"/>
    <col min="11786" max="11786" width="12.5703125" bestFit="1" customWidth="1"/>
    <col min="11787" max="11793" width="12.5703125" customWidth="1"/>
    <col min="11794" max="11794" width="15.28515625" customWidth="1"/>
    <col min="12033" max="12033" width="4" customWidth="1"/>
    <col min="12034" max="12034" width="27.5703125" bestFit="1" customWidth="1"/>
    <col min="12035" max="12035" width="11.28515625" customWidth="1"/>
    <col min="12036" max="12036" width="18.28515625" bestFit="1" customWidth="1"/>
    <col min="12037" max="12037" width="15.85546875" bestFit="1" customWidth="1"/>
    <col min="12038" max="12038" width="11.42578125" customWidth="1"/>
    <col min="12039" max="12039" width="14.5703125" bestFit="1" customWidth="1"/>
    <col min="12040" max="12040" width="13.5703125" bestFit="1" customWidth="1"/>
    <col min="12041" max="12041" width="15.28515625" customWidth="1"/>
    <col min="12042" max="12042" width="12.5703125" bestFit="1" customWidth="1"/>
    <col min="12043" max="12049" width="12.5703125" customWidth="1"/>
    <col min="12050" max="12050" width="15.28515625" customWidth="1"/>
    <col min="12289" max="12289" width="4" customWidth="1"/>
    <col min="12290" max="12290" width="27.5703125" bestFit="1" customWidth="1"/>
    <col min="12291" max="12291" width="11.28515625" customWidth="1"/>
    <col min="12292" max="12292" width="18.28515625" bestFit="1" customWidth="1"/>
    <col min="12293" max="12293" width="15.85546875" bestFit="1" customWidth="1"/>
    <col min="12294" max="12294" width="11.42578125" customWidth="1"/>
    <col min="12295" max="12295" width="14.5703125" bestFit="1" customWidth="1"/>
    <col min="12296" max="12296" width="13.5703125" bestFit="1" customWidth="1"/>
    <col min="12297" max="12297" width="15.28515625" customWidth="1"/>
    <col min="12298" max="12298" width="12.5703125" bestFit="1" customWidth="1"/>
    <col min="12299" max="12305" width="12.5703125" customWidth="1"/>
    <col min="12306" max="12306" width="15.28515625" customWidth="1"/>
    <col min="12545" max="12545" width="4" customWidth="1"/>
    <col min="12546" max="12546" width="27.5703125" bestFit="1" customWidth="1"/>
    <col min="12547" max="12547" width="11.28515625" customWidth="1"/>
    <col min="12548" max="12548" width="18.28515625" bestFit="1" customWidth="1"/>
    <col min="12549" max="12549" width="15.85546875" bestFit="1" customWidth="1"/>
    <col min="12550" max="12550" width="11.42578125" customWidth="1"/>
    <col min="12551" max="12551" width="14.5703125" bestFit="1" customWidth="1"/>
    <col min="12552" max="12552" width="13.5703125" bestFit="1" customWidth="1"/>
    <col min="12553" max="12553" width="15.28515625" customWidth="1"/>
    <col min="12554" max="12554" width="12.5703125" bestFit="1" customWidth="1"/>
    <col min="12555" max="12561" width="12.5703125" customWidth="1"/>
    <col min="12562" max="12562" width="15.28515625" customWidth="1"/>
    <col min="12801" max="12801" width="4" customWidth="1"/>
    <col min="12802" max="12802" width="27.5703125" bestFit="1" customWidth="1"/>
    <col min="12803" max="12803" width="11.28515625" customWidth="1"/>
    <col min="12804" max="12804" width="18.28515625" bestFit="1" customWidth="1"/>
    <col min="12805" max="12805" width="15.85546875" bestFit="1" customWidth="1"/>
    <col min="12806" max="12806" width="11.42578125" customWidth="1"/>
    <col min="12807" max="12807" width="14.5703125" bestFit="1" customWidth="1"/>
    <col min="12808" max="12808" width="13.5703125" bestFit="1" customWidth="1"/>
    <col min="12809" max="12809" width="15.28515625" customWidth="1"/>
    <col min="12810" max="12810" width="12.5703125" bestFit="1" customWidth="1"/>
    <col min="12811" max="12817" width="12.5703125" customWidth="1"/>
    <col min="12818" max="12818" width="15.28515625" customWidth="1"/>
    <col min="13057" max="13057" width="4" customWidth="1"/>
    <col min="13058" max="13058" width="27.5703125" bestFit="1" customWidth="1"/>
    <col min="13059" max="13059" width="11.28515625" customWidth="1"/>
    <col min="13060" max="13060" width="18.28515625" bestFit="1" customWidth="1"/>
    <col min="13061" max="13061" width="15.85546875" bestFit="1" customWidth="1"/>
    <col min="13062" max="13062" width="11.42578125" customWidth="1"/>
    <col min="13063" max="13063" width="14.5703125" bestFit="1" customWidth="1"/>
    <col min="13064" max="13064" width="13.5703125" bestFit="1" customWidth="1"/>
    <col min="13065" max="13065" width="15.28515625" customWidth="1"/>
    <col min="13066" max="13066" width="12.5703125" bestFit="1" customWidth="1"/>
    <col min="13067" max="13073" width="12.5703125" customWidth="1"/>
    <col min="13074" max="13074" width="15.28515625" customWidth="1"/>
    <col min="13313" max="13313" width="4" customWidth="1"/>
    <col min="13314" max="13314" width="27.5703125" bestFit="1" customWidth="1"/>
    <col min="13315" max="13315" width="11.28515625" customWidth="1"/>
    <col min="13316" max="13316" width="18.28515625" bestFit="1" customWidth="1"/>
    <col min="13317" max="13317" width="15.85546875" bestFit="1" customWidth="1"/>
    <col min="13318" max="13318" width="11.42578125" customWidth="1"/>
    <col min="13319" max="13319" width="14.5703125" bestFit="1" customWidth="1"/>
    <col min="13320" max="13320" width="13.5703125" bestFit="1" customWidth="1"/>
    <col min="13321" max="13321" width="15.28515625" customWidth="1"/>
    <col min="13322" max="13322" width="12.5703125" bestFit="1" customWidth="1"/>
    <col min="13323" max="13329" width="12.5703125" customWidth="1"/>
    <col min="13330" max="13330" width="15.28515625" customWidth="1"/>
    <col min="13569" max="13569" width="4" customWidth="1"/>
    <col min="13570" max="13570" width="27.5703125" bestFit="1" customWidth="1"/>
    <col min="13571" max="13571" width="11.28515625" customWidth="1"/>
    <col min="13572" max="13572" width="18.28515625" bestFit="1" customWidth="1"/>
    <col min="13573" max="13573" width="15.85546875" bestFit="1" customWidth="1"/>
    <col min="13574" max="13574" width="11.42578125" customWidth="1"/>
    <col min="13575" max="13575" width="14.5703125" bestFit="1" customWidth="1"/>
    <col min="13576" max="13576" width="13.5703125" bestFit="1" customWidth="1"/>
    <col min="13577" max="13577" width="15.28515625" customWidth="1"/>
    <col min="13578" max="13578" width="12.5703125" bestFit="1" customWidth="1"/>
    <col min="13579" max="13585" width="12.5703125" customWidth="1"/>
    <col min="13586" max="13586" width="15.28515625" customWidth="1"/>
    <col min="13825" max="13825" width="4" customWidth="1"/>
    <col min="13826" max="13826" width="27.5703125" bestFit="1" customWidth="1"/>
    <col min="13827" max="13827" width="11.28515625" customWidth="1"/>
    <col min="13828" max="13828" width="18.28515625" bestFit="1" customWidth="1"/>
    <col min="13829" max="13829" width="15.85546875" bestFit="1" customWidth="1"/>
    <col min="13830" max="13830" width="11.42578125" customWidth="1"/>
    <col min="13831" max="13831" width="14.5703125" bestFit="1" customWidth="1"/>
    <col min="13832" max="13832" width="13.5703125" bestFit="1" customWidth="1"/>
    <col min="13833" max="13833" width="15.28515625" customWidth="1"/>
    <col min="13834" max="13834" width="12.5703125" bestFit="1" customWidth="1"/>
    <col min="13835" max="13841" width="12.5703125" customWidth="1"/>
    <col min="13842" max="13842" width="15.28515625" customWidth="1"/>
    <col min="14081" max="14081" width="4" customWidth="1"/>
    <col min="14082" max="14082" width="27.5703125" bestFit="1" customWidth="1"/>
    <col min="14083" max="14083" width="11.28515625" customWidth="1"/>
    <col min="14084" max="14084" width="18.28515625" bestFit="1" customWidth="1"/>
    <col min="14085" max="14085" width="15.85546875" bestFit="1" customWidth="1"/>
    <col min="14086" max="14086" width="11.42578125" customWidth="1"/>
    <col min="14087" max="14087" width="14.5703125" bestFit="1" customWidth="1"/>
    <col min="14088" max="14088" width="13.5703125" bestFit="1" customWidth="1"/>
    <col min="14089" max="14089" width="15.28515625" customWidth="1"/>
    <col min="14090" max="14090" width="12.5703125" bestFit="1" customWidth="1"/>
    <col min="14091" max="14097" width="12.5703125" customWidth="1"/>
    <col min="14098" max="14098" width="15.28515625" customWidth="1"/>
    <col min="14337" max="14337" width="4" customWidth="1"/>
    <col min="14338" max="14338" width="27.5703125" bestFit="1" customWidth="1"/>
    <col min="14339" max="14339" width="11.28515625" customWidth="1"/>
    <col min="14340" max="14340" width="18.28515625" bestFit="1" customWidth="1"/>
    <col min="14341" max="14341" width="15.85546875" bestFit="1" customWidth="1"/>
    <col min="14342" max="14342" width="11.42578125" customWidth="1"/>
    <col min="14343" max="14343" width="14.5703125" bestFit="1" customWidth="1"/>
    <col min="14344" max="14344" width="13.5703125" bestFit="1" customWidth="1"/>
    <col min="14345" max="14345" width="15.28515625" customWidth="1"/>
    <col min="14346" max="14346" width="12.5703125" bestFit="1" customWidth="1"/>
    <col min="14347" max="14353" width="12.5703125" customWidth="1"/>
    <col min="14354" max="14354" width="15.28515625" customWidth="1"/>
    <col min="14593" max="14593" width="4" customWidth="1"/>
    <col min="14594" max="14594" width="27.5703125" bestFit="1" customWidth="1"/>
    <col min="14595" max="14595" width="11.28515625" customWidth="1"/>
    <col min="14596" max="14596" width="18.28515625" bestFit="1" customWidth="1"/>
    <col min="14597" max="14597" width="15.85546875" bestFit="1" customWidth="1"/>
    <col min="14598" max="14598" width="11.42578125" customWidth="1"/>
    <col min="14599" max="14599" width="14.5703125" bestFit="1" customWidth="1"/>
    <col min="14600" max="14600" width="13.5703125" bestFit="1" customWidth="1"/>
    <col min="14601" max="14601" width="15.28515625" customWidth="1"/>
    <col min="14602" max="14602" width="12.5703125" bestFit="1" customWidth="1"/>
    <col min="14603" max="14609" width="12.5703125" customWidth="1"/>
    <col min="14610" max="14610" width="15.28515625" customWidth="1"/>
    <col min="14849" max="14849" width="4" customWidth="1"/>
    <col min="14850" max="14850" width="27.5703125" bestFit="1" customWidth="1"/>
    <col min="14851" max="14851" width="11.28515625" customWidth="1"/>
    <col min="14852" max="14852" width="18.28515625" bestFit="1" customWidth="1"/>
    <col min="14853" max="14853" width="15.85546875" bestFit="1" customWidth="1"/>
    <col min="14854" max="14854" width="11.42578125" customWidth="1"/>
    <col min="14855" max="14855" width="14.5703125" bestFit="1" customWidth="1"/>
    <col min="14856" max="14856" width="13.5703125" bestFit="1" customWidth="1"/>
    <col min="14857" max="14857" width="15.28515625" customWidth="1"/>
    <col min="14858" max="14858" width="12.5703125" bestFit="1" customWidth="1"/>
    <col min="14859" max="14865" width="12.5703125" customWidth="1"/>
    <col min="14866" max="14866" width="15.28515625" customWidth="1"/>
    <col min="15105" max="15105" width="4" customWidth="1"/>
    <col min="15106" max="15106" width="27.5703125" bestFit="1" customWidth="1"/>
    <col min="15107" max="15107" width="11.28515625" customWidth="1"/>
    <col min="15108" max="15108" width="18.28515625" bestFit="1" customWidth="1"/>
    <col min="15109" max="15109" width="15.85546875" bestFit="1" customWidth="1"/>
    <col min="15110" max="15110" width="11.42578125" customWidth="1"/>
    <col min="15111" max="15111" width="14.5703125" bestFit="1" customWidth="1"/>
    <col min="15112" max="15112" width="13.5703125" bestFit="1" customWidth="1"/>
    <col min="15113" max="15113" width="15.28515625" customWidth="1"/>
    <col min="15114" max="15114" width="12.5703125" bestFit="1" customWidth="1"/>
    <col min="15115" max="15121" width="12.5703125" customWidth="1"/>
    <col min="15122" max="15122" width="15.28515625" customWidth="1"/>
    <col min="15361" max="15361" width="4" customWidth="1"/>
    <col min="15362" max="15362" width="27.5703125" bestFit="1" customWidth="1"/>
    <col min="15363" max="15363" width="11.28515625" customWidth="1"/>
    <col min="15364" max="15364" width="18.28515625" bestFit="1" customWidth="1"/>
    <col min="15365" max="15365" width="15.85546875" bestFit="1" customWidth="1"/>
    <col min="15366" max="15366" width="11.42578125" customWidth="1"/>
    <col min="15367" max="15367" width="14.5703125" bestFit="1" customWidth="1"/>
    <col min="15368" max="15368" width="13.5703125" bestFit="1" customWidth="1"/>
    <col min="15369" max="15369" width="15.28515625" customWidth="1"/>
    <col min="15370" max="15370" width="12.5703125" bestFit="1" customWidth="1"/>
    <col min="15371" max="15377" width="12.5703125" customWidth="1"/>
    <col min="15378" max="15378" width="15.28515625" customWidth="1"/>
    <col min="15617" max="15617" width="4" customWidth="1"/>
    <col min="15618" max="15618" width="27.5703125" bestFit="1" customWidth="1"/>
    <col min="15619" max="15619" width="11.28515625" customWidth="1"/>
    <col min="15620" max="15620" width="18.28515625" bestFit="1" customWidth="1"/>
    <col min="15621" max="15621" width="15.85546875" bestFit="1" customWidth="1"/>
    <col min="15622" max="15622" width="11.42578125" customWidth="1"/>
    <col min="15623" max="15623" width="14.5703125" bestFit="1" customWidth="1"/>
    <col min="15624" max="15624" width="13.5703125" bestFit="1" customWidth="1"/>
    <col min="15625" max="15625" width="15.28515625" customWidth="1"/>
    <col min="15626" max="15626" width="12.5703125" bestFit="1" customWidth="1"/>
    <col min="15627" max="15633" width="12.5703125" customWidth="1"/>
    <col min="15634" max="15634" width="15.28515625" customWidth="1"/>
    <col min="15873" max="15873" width="4" customWidth="1"/>
    <col min="15874" max="15874" width="27.5703125" bestFit="1" customWidth="1"/>
    <col min="15875" max="15875" width="11.28515625" customWidth="1"/>
    <col min="15876" max="15876" width="18.28515625" bestFit="1" customWidth="1"/>
    <col min="15877" max="15877" width="15.85546875" bestFit="1" customWidth="1"/>
    <col min="15878" max="15878" width="11.42578125" customWidth="1"/>
    <col min="15879" max="15879" width="14.5703125" bestFit="1" customWidth="1"/>
    <col min="15880" max="15880" width="13.5703125" bestFit="1" customWidth="1"/>
    <col min="15881" max="15881" width="15.28515625" customWidth="1"/>
    <col min="15882" max="15882" width="12.5703125" bestFit="1" customWidth="1"/>
    <col min="15883" max="15889" width="12.5703125" customWidth="1"/>
    <col min="15890" max="15890" width="15.28515625" customWidth="1"/>
    <col min="16129" max="16129" width="4" customWidth="1"/>
    <col min="16130" max="16130" width="27.5703125" bestFit="1" customWidth="1"/>
    <col min="16131" max="16131" width="11.28515625" customWidth="1"/>
    <col min="16132" max="16132" width="18.28515625" bestFit="1" customWidth="1"/>
    <col min="16133" max="16133" width="15.85546875" bestFit="1" customWidth="1"/>
    <col min="16134" max="16134" width="11.42578125" customWidth="1"/>
    <col min="16135" max="16135" width="14.5703125" bestFit="1" customWidth="1"/>
    <col min="16136" max="16136" width="13.5703125" bestFit="1" customWidth="1"/>
    <col min="16137" max="16137" width="15.28515625" customWidth="1"/>
    <col min="16138" max="16138" width="12.5703125" bestFit="1" customWidth="1"/>
    <col min="16139" max="16145" width="12.5703125" customWidth="1"/>
    <col min="16146" max="16146" width="15.28515625" customWidth="1"/>
  </cols>
  <sheetData>
    <row r="1" spans="1:19" ht="15.75" x14ac:dyDescent="0.25">
      <c r="A1" s="1"/>
      <c r="B1" s="2" t="s">
        <v>0</v>
      </c>
      <c r="C1" s="3"/>
      <c r="D1" s="4"/>
      <c r="E1" s="5"/>
      <c r="F1" s="6"/>
      <c r="G1" s="7" t="s">
        <v>1</v>
      </c>
      <c r="H1" s="8">
        <v>43159</v>
      </c>
      <c r="I1" s="9" t="s">
        <v>2</v>
      </c>
      <c r="J1" s="10" t="s">
        <v>3</v>
      </c>
      <c r="K1" s="11" t="s">
        <v>4</v>
      </c>
      <c r="L1" s="12"/>
      <c r="M1" s="12"/>
      <c r="N1" s="12"/>
      <c r="O1" s="12"/>
      <c r="P1" s="12"/>
      <c r="Q1" s="12"/>
      <c r="R1" s="13"/>
      <c r="S1" s="14" t="s">
        <v>5</v>
      </c>
    </row>
    <row r="2" spans="1:19" x14ac:dyDescent="0.25">
      <c r="A2" s="15"/>
      <c r="B2" s="16"/>
      <c r="C2" s="16"/>
      <c r="D2" s="15"/>
      <c r="E2" s="15" t="s">
        <v>6</v>
      </c>
      <c r="F2" s="17" t="s">
        <v>7</v>
      </c>
      <c r="G2" s="18"/>
      <c r="H2" s="19" t="s">
        <v>8</v>
      </c>
      <c r="I2" s="20" t="s">
        <v>9</v>
      </c>
      <c r="J2" s="21" t="s">
        <v>9</v>
      </c>
      <c r="K2" s="22">
        <v>0</v>
      </c>
      <c r="L2" s="22">
        <f>K3+1</f>
        <v>31</v>
      </c>
      <c r="M2" s="22">
        <f>L3+1</f>
        <v>61</v>
      </c>
      <c r="N2" s="22">
        <f>M3+1</f>
        <v>91</v>
      </c>
      <c r="O2" s="22">
        <f>N3+1</f>
        <v>121</v>
      </c>
      <c r="P2" s="22">
        <f>O3+1</f>
        <v>181</v>
      </c>
      <c r="Q2" s="23"/>
      <c r="R2" s="24"/>
      <c r="S2" s="25" t="s">
        <v>10</v>
      </c>
    </row>
    <row r="3" spans="1:19" x14ac:dyDescent="0.25">
      <c r="A3" s="26" t="s">
        <v>11</v>
      </c>
      <c r="B3" s="27" t="s">
        <v>12</v>
      </c>
      <c r="C3" s="27" t="s">
        <v>13</v>
      </c>
      <c r="D3" s="28" t="s">
        <v>14</v>
      </c>
      <c r="E3" s="28" t="s">
        <v>15</v>
      </c>
      <c r="F3" s="29" t="s">
        <v>16</v>
      </c>
      <c r="G3" s="30" t="s">
        <v>17</v>
      </c>
      <c r="H3" s="31" t="s">
        <v>18</v>
      </c>
      <c r="I3" s="32" t="s">
        <v>19</v>
      </c>
      <c r="J3" s="33" t="s">
        <v>20</v>
      </c>
      <c r="K3" s="34">
        <v>30</v>
      </c>
      <c r="L3" s="34">
        <f>L2+29</f>
        <v>60</v>
      </c>
      <c r="M3" s="34">
        <f>M2+29</f>
        <v>90</v>
      </c>
      <c r="N3" s="34">
        <f>N2+29</f>
        <v>120</v>
      </c>
      <c r="O3" s="34">
        <f>O2+29+30</f>
        <v>180</v>
      </c>
      <c r="P3" s="34">
        <f>P2+29+150</f>
        <v>360</v>
      </c>
      <c r="Q3" s="35">
        <v>361</v>
      </c>
      <c r="R3" s="36" t="s">
        <v>21</v>
      </c>
      <c r="S3" s="37">
        <v>0.33</v>
      </c>
    </row>
    <row r="4" spans="1:19" x14ac:dyDescent="0.25">
      <c r="A4" s="38">
        <v>1</v>
      </c>
      <c r="B4" s="39" t="s">
        <v>22</v>
      </c>
      <c r="C4" s="40">
        <v>900000000</v>
      </c>
      <c r="D4" s="41" t="s">
        <v>23</v>
      </c>
      <c r="E4" s="42">
        <v>1598</v>
      </c>
      <c r="F4" s="43">
        <v>42705</v>
      </c>
      <c r="G4" s="43">
        <f>+F4+30</f>
        <v>42735</v>
      </c>
      <c r="H4" s="43"/>
      <c r="I4" s="44">
        <v>2336000</v>
      </c>
      <c r="J4" s="45">
        <f t="shared" ref="J4:J10" si="0">IF(($H$1-G4)&lt;0,0,$H$1-G4)</f>
        <v>424</v>
      </c>
      <c r="K4" s="44">
        <f>IF(AND($J4&gt;=K$2,$J4&lt;=K$3),$I4,0)</f>
        <v>0</v>
      </c>
      <c r="L4" s="44">
        <f t="shared" ref="L4:P5" si="1">IF(AND($J4&gt;=L$2,$J4&lt;=L$3),$I4,0)</f>
        <v>0</v>
      </c>
      <c r="M4" s="44">
        <f t="shared" si="1"/>
        <v>0</v>
      </c>
      <c r="N4" s="44">
        <f t="shared" si="1"/>
        <v>0</v>
      </c>
      <c r="O4" s="44">
        <f t="shared" si="1"/>
        <v>0</v>
      </c>
      <c r="P4" s="44">
        <f t="shared" si="1"/>
        <v>0</v>
      </c>
      <c r="Q4" s="44">
        <f t="shared" ref="Q4:Q10" si="2">IF($J4&gt;=Q$3,$I4,0)</f>
        <v>2336000</v>
      </c>
      <c r="R4" s="46">
        <f t="shared" ref="R4" si="3">SUM(K4:Q4)</f>
        <v>2336000</v>
      </c>
      <c r="S4" s="44">
        <f>+Q4*$S$3</f>
        <v>770880</v>
      </c>
    </row>
    <row r="5" spans="1:19" x14ac:dyDescent="0.25">
      <c r="A5" s="38">
        <v>2</v>
      </c>
      <c r="B5" s="39" t="s">
        <v>22</v>
      </c>
      <c r="C5" s="40">
        <v>900000000</v>
      </c>
      <c r="D5" s="41" t="s">
        <v>23</v>
      </c>
      <c r="E5" s="42">
        <v>1696</v>
      </c>
      <c r="F5" s="43">
        <v>42887</v>
      </c>
      <c r="G5" s="43">
        <f>+F5+30</f>
        <v>42917</v>
      </c>
      <c r="H5" s="43"/>
      <c r="I5" s="44">
        <v>2336000</v>
      </c>
      <c r="J5" s="45">
        <f t="shared" si="0"/>
        <v>242</v>
      </c>
      <c r="K5" s="44">
        <f>IF(AND($J5&gt;=K$2,$J5&lt;=K$3),$I5,0)</f>
        <v>0</v>
      </c>
      <c r="L5" s="44">
        <f t="shared" si="1"/>
        <v>0</v>
      </c>
      <c r="M5" s="44">
        <f t="shared" si="1"/>
        <v>0</v>
      </c>
      <c r="N5" s="44">
        <f t="shared" si="1"/>
        <v>0</v>
      </c>
      <c r="O5" s="44">
        <f t="shared" si="1"/>
        <v>0</v>
      </c>
      <c r="P5" s="44">
        <f t="shared" si="1"/>
        <v>2336000</v>
      </c>
      <c r="Q5" s="44">
        <f t="shared" si="2"/>
        <v>0</v>
      </c>
      <c r="R5" s="46">
        <f t="shared" ref="R5" si="4">SUM(K5:Q5)</f>
        <v>2336000</v>
      </c>
      <c r="S5" s="44">
        <f t="shared" ref="S5:S11" si="5">+Q5*$S$3</f>
        <v>0</v>
      </c>
    </row>
    <row r="6" spans="1:19" x14ac:dyDescent="0.25">
      <c r="A6" s="38">
        <v>3</v>
      </c>
      <c r="B6" s="39" t="s">
        <v>22</v>
      </c>
      <c r="C6" s="40">
        <v>900000000</v>
      </c>
      <c r="D6" s="41" t="s">
        <v>23</v>
      </c>
      <c r="E6" s="42">
        <v>1699</v>
      </c>
      <c r="F6" s="43">
        <v>42964</v>
      </c>
      <c r="G6" s="43">
        <f t="shared" ref="G6:G10" si="6">+F6+30</f>
        <v>42994</v>
      </c>
      <c r="H6" s="43"/>
      <c r="I6" s="44">
        <v>3707700</v>
      </c>
      <c r="J6" s="45">
        <f t="shared" si="0"/>
        <v>165</v>
      </c>
      <c r="K6" s="44">
        <f t="shared" ref="K6:P10" si="7">IF(AND($J6&gt;=K$2,$J6&lt;=K$3),$I6,0)</f>
        <v>0</v>
      </c>
      <c r="L6" s="44">
        <f t="shared" si="7"/>
        <v>0</v>
      </c>
      <c r="M6" s="44">
        <f t="shared" si="7"/>
        <v>0</v>
      </c>
      <c r="N6" s="44">
        <f t="shared" si="7"/>
        <v>0</v>
      </c>
      <c r="O6" s="44">
        <f t="shared" si="7"/>
        <v>3707700</v>
      </c>
      <c r="P6" s="44">
        <f t="shared" si="7"/>
        <v>0</v>
      </c>
      <c r="Q6" s="44">
        <f t="shared" si="2"/>
        <v>0</v>
      </c>
      <c r="R6" s="46">
        <f t="shared" ref="R6:R10" si="8">SUM(K6:Q6)</f>
        <v>3707700</v>
      </c>
      <c r="S6" s="44">
        <f t="shared" si="5"/>
        <v>0</v>
      </c>
    </row>
    <row r="7" spans="1:19" x14ac:dyDescent="0.25">
      <c r="A7" s="38">
        <v>4</v>
      </c>
      <c r="B7" s="39" t="s">
        <v>22</v>
      </c>
      <c r="C7" s="40">
        <v>900000000</v>
      </c>
      <c r="D7" s="41" t="s">
        <v>23</v>
      </c>
      <c r="E7" s="42">
        <v>1703</v>
      </c>
      <c r="F7" s="43">
        <v>43018</v>
      </c>
      <c r="G7" s="43">
        <f t="shared" si="6"/>
        <v>43048</v>
      </c>
      <c r="H7" s="43"/>
      <c r="I7" s="44">
        <v>1842400</v>
      </c>
      <c r="J7" s="45">
        <f t="shared" si="0"/>
        <v>111</v>
      </c>
      <c r="K7" s="44">
        <f t="shared" si="7"/>
        <v>0</v>
      </c>
      <c r="L7" s="44">
        <f t="shared" si="7"/>
        <v>0</v>
      </c>
      <c r="M7" s="44">
        <f t="shared" si="7"/>
        <v>0</v>
      </c>
      <c r="N7" s="44">
        <f t="shared" si="7"/>
        <v>1842400</v>
      </c>
      <c r="O7" s="44">
        <f t="shared" si="7"/>
        <v>0</v>
      </c>
      <c r="P7" s="44">
        <f t="shared" si="7"/>
        <v>0</v>
      </c>
      <c r="Q7" s="44">
        <f t="shared" si="2"/>
        <v>0</v>
      </c>
      <c r="R7" s="46">
        <f t="shared" ref="R7:R9" si="9">SUM(K7:Q7)</f>
        <v>1842400</v>
      </c>
      <c r="S7" s="44">
        <f t="shared" si="5"/>
        <v>0</v>
      </c>
    </row>
    <row r="8" spans="1:19" x14ac:dyDescent="0.25">
      <c r="A8" s="38">
        <v>5</v>
      </c>
      <c r="B8" s="39" t="s">
        <v>22</v>
      </c>
      <c r="C8" s="40">
        <v>900000000</v>
      </c>
      <c r="D8" s="41" t="s">
        <v>23</v>
      </c>
      <c r="E8" s="42">
        <v>1742</v>
      </c>
      <c r="F8" s="43">
        <v>43051</v>
      </c>
      <c r="G8" s="43">
        <f t="shared" si="6"/>
        <v>43081</v>
      </c>
      <c r="H8" s="43"/>
      <c r="I8" s="44">
        <v>1842400</v>
      </c>
      <c r="J8" s="45">
        <f t="shared" si="0"/>
        <v>78</v>
      </c>
      <c r="K8" s="44">
        <f t="shared" si="7"/>
        <v>0</v>
      </c>
      <c r="L8" s="44">
        <f t="shared" si="7"/>
        <v>0</v>
      </c>
      <c r="M8" s="44">
        <f t="shared" si="7"/>
        <v>1842400</v>
      </c>
      <c r="N8" s="44">
        <f t="shared" si="7"/>
        <v>0</v>
      </c>
      <c r="O8" s="44">
        <f t="shared" si="7"/>
        <v>0</v>
      </c>
      <c r="P8" s="44">
        <f t="shared" si="7"/>
        <v>0</v>
      </c>
      <c r="Q8" s="44">
        <f t="shared" si="2"/>
        <v>0</v>
      </c>
      <c r="R8" s="46">
        <f t="shared" si="9"/>
        <v>1842400</v>
      </c>
      <c r="S8" s="44">
        <f t="shared" si="5"/>
        <v>0</v>
      </c>
    </row>
    <row r="9" spans="1:19" x14ac:dyDescent="0.25">
      <c r="A9" s="38">
        <v>6</v>
      </c>
      <c r="B9" s="39" t="s">
        <v>22</v>
      </c>
      <c r="C9" s="40">
        <v>900000000</v>
      </c>
      <c r="D9" s="41" t="s">
        <v>23</v>
      </c>
      <c r="E9" s="42">
        <v>1742</v>
      </c>
      <c r="F9" s="43">
        <v>43070</v>
      </c>
      <c r="G9" s="43">
        <f t="shared" si="6"/>
        <v>43100</v>
      </c>
      <c r="H9" s="43"/>
      <c r="I9" s="44">
        <v>1842400</v>
      </c>
      <c r="J9" s="45">
        <f t="shared" si="0"/>
        <v>59</v>
      </c>
      <c r="K9" s="44">
        <f t="shared" si="7"/>
        <v>0</v>
      </c>
      <c r="L9" s="44">
        <f t="shared" si="7"/>
        <v>1842400</v>
      </c>
      <c r="M9" s="44">
        <f t="shared" si="7"/>
        <v>0</v>
      </c>
      <c r="N9" s="44">
        <f t="shared" si="7"/>
        <v>0</v>
      </c>
      <c r="O9" s="44">
        <f t="shared" si="7"/>
        <v>0</v>
      </c>
      <c r="P9" s="44">
        <f t="shared" si="7"/>
        <v>0</v>
      </c>
      <c r="Q9" s="44">
        <f t="shared" si="2"/>
        <v>0</v>
      </c>
      <c r="R9" s="46">
        <f t="shared" si="9"/>
        <v>1842400</v>
      </c>
      <c r="S9" s="44">
        <f t="shared" si="5"/>
        <v>0</v>
      </c>
    </row>
    <row r="10" spans="1:19" x14ac:dyDescent="0.25">
      <c r="A10" s="38">
        <v>7</v>
      </c>
      <c r="B10" s="39" t="s">
        <v>22</v>
      </c>
      <c r="C10" s="40">
        <v>900000000</v>
      </c>
      <c r="D10" s="41" t="s">
        <v>23</v>
      </c>
      <c r="E10" s="42">
        <v>1756</v>
      </c>
      <c r="F10" s="43">
        <v>43102</v>
      </c>
      <c r="G10" s="43">
        <f t="shared" si="6"/>
        <v>43132</v>
      </c>
      <c r="H10" s="43"/>
      <c r="I10" s="44">
        <v>1842400</v>
      </c>
      <c r="J10" s="45">
        <f t="shared" si="0"/>
        <v>27</v>
      </c>
      <c r="K10" s="44">
        <f t="shared" si="7"/>
        <v>1842400</v>
      </c>
      <c r="L10" s="44">
        <f t="shared" si="7"/>
        <v>0</v>
      </c>
      <c r="M10" s="44">
        <f t="shared" si="7"/>
        <v>0</v>
      </c>
      <c r="N10" s="44">
        <f t="shared" si="7"/>
        <v>0</v>
      </c>
      <c r="O10" s="44">
        <f t="shared" si="7"/>
        <v>0</v>
      </c>
      <c r="P10" s="44">
        <f t="shared" si="7"/>
        <v>0</v>
      </c>
      <c r="Q10" s="44">
        <f t="shared" si="2"/>
        <v>0</v>
      </c>
      <c r="R10" s="46">
        <f t="shared" si="8"/>
        <v>1842400</v>
      </c>
      <c r="S10" s="44">
        <f t="shared" si="5"/>
        <v>0</v>
      </c>
    </row>
    <row r="11" spans="1:19" x14ac:dyDescent="0.25">
      <c r="A11" s="38"/>
      <c r="B11" s="39"/>
      <c r="C11" s="39"/>
      <c r="D11" s="47"/>
      <c r="E11" s="42"/>
      <c r="F11" s="43"/>
      <c r="G11" s="43"/>
      <c r="H11" s="43"/>
      <c r="I11" s="44"/>
      <c r="J11" s="45"/>
      <c r="K11" s="44"/>
      <c r="L11" s="44"/>
      <c r="M11" s="44"/>
      <c r="N11" s="44"/>
      <c r="O11" s="44"/>
      <c r="P11" s="44"/>
      <c r="Q11" s="44"/>
      <c r="R11" s="46"/>
      <c r="S11" s="44">
        <f t="shared" si="5"/>
        <v>0</v>
      </c>
    </row>
    <row r="12" spans="1:19" ht="15.75" thickBot="1" x14ac:dyDescent="0.3">
      <c r="A12" s="38"/>
      <c r="B12" s="39"/>
      <c r="C12" s="39"/>
      <c r="D12" s="39"/>
      <c r="E12" s="39"/>
      <c r="F12" s="48"/>
      <c r="H12" s="49" t="s">
        <v>24</v>
      </c>
      <c r="I12" s="50">
        <f>SUM(I4:I11)</f>
        <v>15749300</v>
      </c>
      <c r="K12" s="50">
        <f t="shared" ref="K12:S12" si="10">SUM(K4:K11)</f>
        <v>1842400</v>
      </c>
      <c r="L12" s="50">
        <f t="shared" si="10"/>
        <v>1842400</v>
      </c>
      <c r="M12" s="50">
        <f t="shared" si="10"/>
        <v>1842400</v>
      </c>
      <c r="N12" s="50">
        <f t="shared" si="10"/>
        <v>1842400</v>
      </c>
      <c r="O12" s="50">
        <f t="shared" si="10"/>
        <v>3707700</v>
      </c>
      <c r="P12" s="50">
        <f t="shared" si="10"/>
        <v>2336000</v>
      </c>
      <c r="Q12" s="50">
        <f t="shared" si="10"/>
        <v>2336000</v>
      </c>
      <c r="R12" s="50">
        <f t="shared" si="10"/>
        <v>15749300</v>
      </c>
      <c r="S12" s="50">
        <f t="shared" si="10"/>
        <v>770880</v>
      </c>
    </row>
    <row r="13" spans="1:19" ht="15.75" thickTop="1" x14ac:dyDescent="0.25">
      <c r="A13" s="38"/>
      <c r="B13" s="39"/>
      <c r="C13" s="39"/>
      <c r="D13" s="47"/>
      <c r="E13" s="42"/>
      <c r="F13" s="43"/>
      <c r="G13" s="43"/>
      <c r="H13" s="43"/>
      <c r="I13" s="44"/>
      <c r="J13" s="45"/>
      <c r="K13" s="44"/>
      <c r="L13" s="44"/>
      <c r="M13" s="44"/>
      <c r="N13" s="44"/>
      <c r="O13" s="44"/>
      <c r="P13" s="44"/>
      <c r="Q13" s="44"/>
      <c r="R13" s="46"/>
    </row>
    <row r="14" spans="1:19" x14ac:dyDescent="0.25">
      <c r="H14" s="51" t="s">
        <v>25</v>
      </c>
      <c r="I14" s="52">
        <f t="shared" ref="I14:R14" si="11">I12/$I$12</f>
        <v>1</v>
      </c>
      <c r="J14" s="52"/>
      <c r="K14" s="52">
        <f t="shared" si="11"/>
        <v>0.11698297702120095</v>
      </c>
      <c r="L14" s="52">
        <f t="shared" si="11"/>
        <v>0.11698297702120095</v>
      </c>
      <c r="M14" s="52">
        <f t="shared" si="11"/>
        <v>0.11698297702120095</v>
      </c>
      <c r="N14" s="52">
        <f t="shared" si="11"/>
        <v>0.11698297702120095</v>
      </c>
      <c r="O14" s="52">
        <f t="shared" si="11"/>
        <v>0.23541998692005359</v>
      </c>
      <c r="P14" s="52">
        <f t="shared" si="11"/>
        <v>0.14832405249757133</v>
      </c>
      <c r="Q14" s="52">
        <f t="shared" si="11"/>
        <v>0.14832405249757133</v>
      </c>
      <c r="R14" s="52">
        <f t="shared" si="11"/>
        <v>1</v>
      </c>
    </row>
    <row r="15" spans="1:19" x14ac:dyDescent="0.25">
      <c r="A15" s="38"/>
      <c r="B15" s="39"/>
      <c r="C15" s="39"/>
      <c r="D15" s="47"/>
      <c r="E15" s="42"/>
      <c r="F15" s="43"/>
      <c r="G15" s="43"/>
      <c r="H15" s="43"/>
      <c r="I15" s="44"/>
      <c r="J15" s="45"/>
      <c r="K15" s="44"/>
      <c r="L15" s="44"/>
      <c r="M15" s="44"/>
      <c r="N15" s="44"/>
      <c r="O15" s="44"/>
      <c r="P15" s="44"/>
      <c r="Q15" s="44"/>
      <c r="R15" s="46"/>
    </row>
    <row r="17" spans="1:20" ht="16.5" x14ac:dyDescent="0.3">
      <c r="B17" s="53" t="s">
        <v>26</v>
      </c>
      <c r="C17" s="54"/>
      <c r="E17" s="55"/>
      <c r="F17" s="56"/>
      <c r="G17" s="56"/>
      <c r="H17" s="56"/>
      <c r="I17" s="56"/>
      <c r="J17" s="56"/>
      <c r="K17" s="56"/>
      <c r="L17" s="56"/>
      <c r="M17" s="56"/>
      <c r="O17" s="57" t="s">
        <v>27</v>
      </c>
    </row>
    <row r="18" spans="1:20" ht="18" x14ac:dyDescent="0.35">
      <c r="B18" s="58"/>
      <c r="C18" s="54"/>
      <c r="D18" s="55" t="s">
        <v>28</v>
      </c>
      <c r="E18" s="55"/>
      <c r="F18" s="56"/>
      <c r="G18" s="56"/>
      <c r="H18" s="56"/>
      <c r="I18" s="56"/>
      <c r="J18" s="56"/>
      <c r="K18" s="59"/>
      <c r="L18" s="56"/>
      <c r="M18" s="60">
        <f>+M15*0.5%</f>
        <v>0</v>
      </c>
    </row>
    <row r="19" spans="1:20" ht="18" x14ac:dyDescent="0.35">
      <c r="B19" s="58" t="s">
        <v>29</v>
      </c>
      <c r="C19" s="54" t="s">
        <v>30</v>
      </c>
      <c r="D19" s="55"/>
      <c r="E19" s="55"/>
      <c r="F19" s="56"/>
      <c r="G19" s="56"/>
      <c r="H19" s="56"/>
      <c r="I19" s="56"/>
      <c r="J19" s="56"/>
      <c r="K19" s="61">
        <v>0</v>
      </c>
      <c r="L19" s="56"/>
      <c r="M19" s="60">
        <f>+K12*K19</f>
        <v>0</v>
      </c>
      <c r="O19" t="s">
        <v>31</v>
      </c>
      <c r="S19" s="62">
        <f>+M24</f>
        <v>1045745.116982977</v>
      </c>
    </row>
    <row r="20" spans="1:20" ht="18" x14ac:dyDescent="0.35">
      <c r="B20" s="58" t="s">
        <v>32</v>
      </c>
      <c r="C20" s="54" t="s">
        <v>33</v>
      </c>
      <c r="D20" s="55"/>
      <c r="E20" s="55"/>
      <c r="F20" s="56"/>
      <c r="G20" s="56"/>
      <c r="H20" s="56"/>
      <c r="I20" s="56"/>
      <c r="J20" s="56"/>
      <c r="K20" s="61">
        <v>0.05</v>
      </c>
      <c r="L20" s="56"/>
      <c r="M20" s="60">
        <f>+(L12+M12+N12+O12)*K20</f>
        <v>461745</v>
      </c>
      <c r="O20" t="s">
        <v>34</v>
      </c>
      <c r="T20" s="62">
        <f>+S19</f>
        <v>1045745.116982977</v>
      </c>
    </row>
    <row r="21" spans="1:20" ht="18" x14ac:dyDescent="0.35">
      <c r="B21" s="58" t="s">
        <v>35</v>
      </c>
      <c r="C21" s="54" t="s">
        <v>36</v>
      </c>
      <c r="D21" s="55"/>
      <c r="E21" s="55"/>
      <c r="F21" s="56"/>
      <c r="G21" s="56"/>
      <c r="H21" s="56"/>
      <c r="I21" s="56"/>
      <c r="J21" s="56"/>
      <c r="K21" s="61">
        <v>0.1</v>
      </c>
      <c r="L21" s="56"/>
      <c r="M21" s="60">
        <f>+(P12)*K21</f>
        <v>233600</v>
      </c>
    </row>
    <row r="22" spans="1:20" ht="18" x14ac:dyDescent="0.35">
      <c r="B22" s="58" t="s">
        <v>37</v>
      </c>
      <c r="C22" s="54" t="s">
        <v>38</v>
      </c>
      <c r="D22" s="55"/>
      <c r="E22" s="55"/>
      <c r="F22" s="56"/>
      <c r="G22" s="56"/>
      <c r="H22" s="56"/>
      <c r="I22" s="56"/>
      <c r="J22" s="56"/>
      <c r="K22" s="61">
        <v>0.15</v>
      </c>
      <c r="L22" s="56"/>
      <c r="M22" s="60">
        <f>+Q12*K22</f>
        <v>350400</v>
      </c>
      <c r="O22" s="63" t="s">
        <v>39</v>
      </c>
    </row>
    <row r="23" spans="1:20" ht="18" x14ac:dyDescent="0.35">
      <c r="B23" s="58"/>
      <c r="C23" s="54"/>
      <c r="D23" s="55"/>
      <c r="E23" s="55"/>
      <c r="F23" s="56"/>
      <c r="G23" s="56"/>
      <c r="H23" s="56"/>
      <c r="I23" s="56"/>
      <c r="J23" s="56"/>
      <c r="K23" s="61">
        <v>0</v>
      </c>
      <c r="L23" s="56"/>
      <c r="M23" s="60">
        <f>+M14</f>
        <v>0.11698297702120095</v>
      </c>
      <c r="O23" s="57" t="s">
        <v>40</v>
      </c>
    </row>
    <row r="24" spans="1:20" ht="20.25" x14ac:dyDescent="0.5">
      <c r="B24" s="58"/>
      <c r="C24" s="64" t="s">
        <v>41</v>
      </c>
      <c r="D24" s="65"/>
      <c r="E24" s="65"/>
      <c r="F24" s="66"/>
      <c r="G24" s="66"/>
      <c r="H24" s="66"/>
      <c r="I24" s="66"/>
      <c r="J24" s="66"/>
      <c r="K24" s="66"/>
      <c r="L24" s="66"/>
      <c r="M24" s="67">
        <f>SUM(M18:M23)</f>
        <v>1045745.116982977</v>
      </c>
      <c r="O24" t="s">
        <v>42</v>
      </c>
      <c r="S24" s="62"/>
      <c r="T24" s="62">
        <f>+M22</f>
        <v>350400</v>
      </c>
    </row>
    <row r="25" spans="1:20" ht="20.25" x14ac:dyDescent="0.5">
      <c r="B25" s="58"/>
      <c r="C25" s="64"/>
      <c r="D25" s="65"/>
      <c r="E25" s="65"/>
      <c r="F25" s="66"/>
      <c r="G25" s="66"/>
      <c r="H25" s="66"/>
      <c r="I25" s="66"/>
      <c r="J25" s="66"/>
      <c r="K25" s="66"/>
      <c r="L25" s="66"/>
      <c r="M25" s="67"/>
      <c r="O25" t="str">
        <f>+O20</f>
        <v>Provisión de cartera (CXC)</v>
      </c>
      <c r="S25" s="62">
        <f>+T24</f>
        <v>350400</v>
      </c>
    </row>
    <row r="26" spans="1:20" ht="20.25" x14ac:dyDescent="0.5">
      <c r="B26" s="58"/>
      <c r="C26" s="64"/>
      <c r="D26" s="65"/>
      <c r="E26" s="65"/>
      <c r="F26" s="66"/>
      <c r="G26" s="66"/>
      <c r="H26" s="66"/>
      <c r="I26" s="66"/>
      <c r="J26" s="66"/>
      <c r="K26" s="66"/>
      <c r="L26" s="66"/>
      <c r="M26" s="67"/>
      <c r="O26" t="s">
        <v>43</v>
      </c>
      <c r="S26" s="62">
        <f>+Q12</f>
        <v>2336000</v>
      </c>
    </row>
    <row r="27" spans="1:20" ht="20.25" x14ac:dyDescent="0.5">
      <c r="B27" s="58"/>
      <c r="C27" s="64"/>
      <c r="D27" s="65"/>
      <c r="E27" s="65"/>
      <c r="F27" s="66"/>
      <c r="G27" s="66"/>
      <c r="H27" s="66"/>
      <c r="I27" s="66"/>
      <c r="J27" s="66"/>
      <c r="K27" s="66"/>
      <c r="L27" s="66"/>
      <c r="M27" s="67"/>
      <c r="O27" t="s">
        <v>44</v>
      </c>
      <c r="S27" s="62"/>
      <c r="T27" s="62">
        <f>+S26</f>
        <v>2336000</v>
      </c>
    </row>
    <row r="28" spans="1:20" ht="20.25" x14ac:dyDescent="0.5">
      <c r="B28" s="58"/>
      <c r="C28" s="64"/>
      <c r="D28" s="65"/>
      <c r="E28" s="65"/>
      <c r="F28" s="66"/>
      <c r="G28" s="66"/>
      <c r="H28" s="66"/>
      <c r="I28" s="66"/>
      <c r="J28" s="66"/>
      <c r="K28" s="66"/>
      <c r="L28" s="66"/>
      <c r="M28" s="67"/>
      <c r="S28" s="62"/>
    </row>
    <row r="29" spans="1:20" ht="20.25" x14ac:dyDescent="0.5">
      <c r="B29" s="58"/>
      <c r="C29" s="64"/>
      <c r="D29" s="65"/>
      <c r="E29" s="65"/>
      <c r="F29" s="66"/>
      <c r="G29" s="66"/>
      <c r="H29" s="66"/>
      <c r="I29" s="66"/>
      <c r="J29" s="66"/>
      <c r="K29" s="66"/>
      <c r="L29" s="66"/>
      <c r="M29" s="67"/>
      <c r="S29" s="62"/>
    </row>
    <row r="30" spans="1:20" ht="20.25" x14ac:dyDescent="0.5">
      <c r="B30" s="58"/>
      <c r="C30" s="64"/>
      <c r="D30" s="65"/>
      <c r="E30" s="65"/>
      <c r="F30" s="66"/>
      <c r="G30" s="66"/>
      <c r="H30" s="66"/>
      <c r="I30" s="66"/>
      <c r="J30" s="66"/>
      <c r="K30" s="66"/>
      <c r="L30" s="66"/>
      <c r="M30" s="67"/>
      <c r="S30" s="62"/>
    </row>
    <row r="32" spans="1:20" ht="16.5" x14ac:dyDescent="0.3">
      <c r="A32" s="68"/>
      <c r="B32" s="53" t="s">
        <v>45</v>
      </c>
      <c r="C32" s="54"/>
      <c r="E32" s="55"/>
      <c r="F32" s="56"/>
      <c r="G32" s="56"/>
      <c r="H32" s="56"/>
      <c r="I32" s="56"/>
      <c r="J32" s="56"/>
      <c r="K32" s="56"/>
      <c r="L32" s="56"/>
      <c r="M32" s="56"/>
      <c r="O32" s="57" t="s">
        <v>27</v>
      </c>
    </row>
    <row r="33" spans="2:20" ht="18" x14ac:dyDescent="0.35">
      <c r="B33" s="58"/>
      <c r="C33" s="54"/>
      <c r="D33" s="55" t="s">
        <v>46</v>
      </c>
      <c r="E33" s="55"/>
      <c r="F33" s="56"/>
      <c r="G33" s="56"/>
      <c r="H33" s="56"/>
      <c r="I33" s="56"/>
      <c r="J33" s="56"/>
      <c r="K33" s="59"/>
      <c r="L33" s="56"/>
      <c r="M33" s="60"/>
    </row>
    <row r="34" spans="2:20" ht="18" x14ac:dyDescent="0.35">
      <c r="B34" s="58" t="s">
        <v>29</v>
      </c>
      <c r="C34" s="54" t="s">
        <v>47</v>
      </c>
      <c r="D34" s="55"/>
      <c r="E34" s="55"/>
      <c r="F34" s="56"/>
      <c r="G34" s="56"/>
      <c r="H34" s="56"/>
      <c r="I34" s="56"/>
      <c r="J34" s="56"/>
      <c r="K34" s="61">
        <v>0.33</v>
      </c>
      <c r="L34" s="56"/>
      <c r="M34" s="60">
        <f>+S12</f>
        <v>770880</v>
      </c>
      <c r="O34" t="s">
        <v>31</v>
      </c>
      <c r="S34" s="62">
        <f>+M36</f>
        <v>770880.11698297702</v>
      </c>
    </row>
    <row r="35" spans="2:20" ht="18" x14ac:dyDescent="0.35">
      <c r="B35" s="58"/>
      <c r="C35" s="54"/>
      <c r="D35" s="55"/>
      <c r="E35" s="55"/>
      <c r="F35" s="56"/>
      <c r="G35" s="56"/>
      <c r="H35" s="56"/>
      <c r="I35" s="56"/>
      <c r="J35" s="56"/>
      <c r="K35" s="61">
        <v>0</v>
      </c>
      <c r="L35" s="56"/>
      <c r="M35" s="60">
        <f>+M23</f>
        <v>0.11698297702120095</v>
      </c>
      <c r="O35" t="s">
        <v>34</v>
      </c>
      <c r="T35" s="62">
        <f>+S34</f>
        <v>770880.11698297702</v>
      </c>
    </row>
    <row r="36" spans="2:20" ht="20.25" x14ac:dyDescent="0.5">
      <c r="B36" s="58"/>
      <c r="C36" s="64" t="s">
        <v>41</v>
      </c>
      <c r="D36" s="65"/>
      <c r="E36" s="65"/>
      <c r="F36" s="66"/>
      <c r="G36" s="66"/>
      <c r="H36" s="66"/>
      <c r="I36" s="66"/>
      <c r="J36" s="66"/>
      <c r="K36" s="66"/>
      <c r="L36" s="66"/>
      <c r="M36" s="67">
        <f>SUM(M33:M35)</f>
        <v>770880.11698297702</v>
      </c>
    </row>
    <row r="38" spans="2:20" x14ac:dyDescent="0.25">
      <c r="O38" s="63" t="s">
        <v>39</v>
      </c>
    </row>
    <row r="39" spans="2:20" x14ac:dyDescent="0.25">
      <c r="O39" s="57" t="s">
        <v>40</v>
      </c>
    </row>
    <row r="40" spans="2:20" x14ac:dyDescent="0.25">
      <c r="O40" t="s">
        <v>42</v>
      </c>
      <c r="S40" s="62"/>
      <c r="T40" s="62">
        <f>+M34</f>
        <v>770880</v>
      </c>
    </row>
    <row r="41" spans="2:20" x14ac:dyDescent="0.25">
      <c r="O41" t="str">
        <f>+O35</f>
        <v>Provisión de cartera (CXC)</v>
      </c>
      <c r="S41" s="62">
        <f>+T40</f>
        <v>770880</v>
      </c>
    </row>
    <row r="42" spans="2:20" x14ac:dyDescent="0.25">
      <c r="O42" t="s">
        <v>43</v>
      </c>
      <c r="S42" s="62">
        <f>+Q12</f>
        <v>2336000</v>
      </c>
    </row>
    <row r="43" spans="2:20" x14ac:dyDescent="0.25">
      <c r="O43" t="s">
        <v>44</v>
      </c>
      <c r="S43" s="62"/>
      <c r="T43" s="62">
        <f>+S42</f>
        <v>2336000</v>
      </c>
    </row>
    <row r="45" spans="2:20" ht="16.5" x14ac:dyDescent="0.25">
      <c r="B45" s="53" t="s">
        <v>48</v>
      </c>
      <c r="C45" t="s">
        <v>49</v>
      </c>
    </row>
    <row r="46" spans="2:20" x14ac:dyDescent="0.25">
      <c r="C46" s="69" t="s">
        <v>50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</row>
    <row r="47" spans="2:20" x14ac:dyDescent="0.25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2:20" ht="15.75" x14ac:dyDescent="0.25">
      <c r="B48" s="70" t="s">
        <v>51</v>
      </c>
      <c r="C48" t="s">
        <v>52</v>
      </c>
    </row>
    <row r="49" spans="2:20" ht="12" customHeight="1" x14ac:dyDescent="0.25">
      <c r="C49" s="71" t="s">
        <v>53</v>
      </c>
      <c r="O49" s="57" t="s">
        <v>27</v>
      </c>
    </row>
    <row r="50" spans="2:20" ht="15.75" x14ac:dyDescent="0.25">
      <c r="C50" s="70" t="s">
        <v>54</v>
      </c>
    </row>
    <row r="51" spans="2:20" x14ac:dyDescent="0.25">
      <c r="O51" t="s">
        <v>55</v>
      </c>
      <c r="S51" s="72">
        <f>+C68</f>
        <v>348788.29993460735</v>
      </c>
    </row>
    <row r="52" spans="2:20" ht="17.25" x14ac:dyDescent="0.4">
      <c r="B52" s="70" t="s">
        <v>51</v>
      </c>
      <c r="C52" s="73">
        <f>+Q12/2</f>
        <v>1168000</v>
      </c>
      <c r="O52" t="s">
        <v>56</v>
      </c>
      <c r="T52" s="72">
        <f>+S51</f>
        <v>348788.29993460735</v>
      </c>
    </row>
    <row r="53" spans="2:20" x14ac:dyDescent="0.25">
      <c r="C53" s="74">
        <v>12</v>
      </c>
    </row>
    <row r="54" spans="2:20" ht="15.75" x14ac:dyDescent="0.25">
      <c r="C54" s="75" t="s">
        <v>57</v>
      </c>
    </row>
    <row r="55" spans="2:20" x14ac:dyDescent="0.25">
      <c r="O55" s="63" t="s">
        <v>39</v>
      </c>
    </row>
    <row r="56" spans="2:20" ht="17.25" x14ac:dyDescent="0.4">
      <c r="B56" s="70" t="s">
        <v>51</v>
      </c>
      <c r="C56" s="73">
        <f>+C52</f>
        <v>1168000</v>
      </c>
      <c r="O56" s="57" t="s">
        <v>40</v>
      </c>
    </row>
    <row r="57" spans="2:20" x14ac:dyDescent="0.25">
      <c r="C57" s="74">
        <v>12</v>
      </c>
      <c r="O57" t="s">
        <v>42</v>
      </c>
      <c r="T57" s="72">
        <f>+S51</f>
        <v>348788.29993460735</v>
      </c>
    </row>
    <row r="58" spans="2:20" ht="15.75" x14ac:dyDescent="0.25">
      <c r="C58" s="75">
        <f>1+0.03</f>
        <v>1.03</v>
      </c>
      <c r="O58" t="str">
        <f>+O52</f>
        <v>Deterioro de cartera (CXC)</v>
      </c>
      <c r="S58" s="72">
        <f>+T52</f>
        <v>348788.29993460735</v>
      </c>
    </row>
    <row r="59" spans="2:20" x14ac:dyDescent="0.25">
      <c r="O59" t="s">
        <v>43</v>
      </c>
      <c r="S59" s="72">
        <f>+Q12</f>
        <v>2336000</v>
      </c>
    </row>
    <row r="60" spans="2:20" ht="17.25" x14ac:dyDescent="0.4">
      <c r="B60" s="70" t="s">
        <v>51</v>
      </c>
      <c r="C60" s="73">
        <f>+C56</f>
        <v>1168000</v>
      </c>
      <c r="O60" t="s">
        <v>44</v>
      </c>
      <c r="T60" s="72">
        <f>+S59</f>
        <v>2336000</v>
      </c>
    </row>
    <row r="61" spans="2:20" x14ac:dyDescent="0.25">
      <c r="C61" s="74">
        <f>POWER(C58,C57)</f>
        <v>1.4257608868461786</v>
      </c>
    </row>
    <row r="62" spans="2:20" ht="15.75" x14ac:dyDescent="0.25">
      <c r="C62" s="75"/>
    </row>
    <row r="63" spans="2:20" ht="17.25" x14ac:dyDescent="0.4">
      <c r="B63" s="70" t="s">
        <v>51</v>
      </c>
      <c r="C63" s="73">
        <f>+C60/C61</f>
        <v>819211.70006539265</v>
      </c>
    </row>
    <row r="65" spans="2:3" x14ac:dyDescent="0.25">
      <c r="C65" s="76">
        <f>PV(0.03,12,,C52,0)</f>
        <v>-819211.70006539265</v>
      </c>
    </row>
    <row r="67" spans="2:3" x14ac:dyDescent="0.25">
      <c r="B67" t="s">
        <v>58</v>
      </c>
      <c r="C67" t="s">
        <v>59</v>
      </c>
    </row>
    <row r="68" spans="2:3" x14ac:dyDescent="0.25">
      <c r="B68" t="s">
        <v>58</v>
      </c>
      <c r="C68" s="72">
        <f>+C60-C63</f>
        <v>348788.29993460735</v>
      </c>
    </row>
  </sheetData>
  <mergeCells count="1">
    <mergeCell ref="C46:T47"/>
  </mergeCells>
  <conditionalFormatting sqref="F5:F6 F10">
    <cfRule type="cellIs" dxfId="75" priority="38" stopIfTrue="1" operator="greaterThan">
      <formula>TODAY()</formula>
    </cfRule>
  </conditionalFormatting>
  <conditionalFormatting sqref="J1:J3">
    <cfRule type="expression" dxfId="73" priority="29" stopIfTrue="1">
      <formula>($H$1-G1)&lt;=30</formula>
    </cfRule>
    <cfRule type="expression" dxfId="72" priority="30" stopIfTrue="1">
      <formula>AND(($H$1-G1)&gt;30,($H$1-G1)&lt;=60)</formula>
    </cfRule>
    <cfRule type="expression" dxfId="71" priority="31" stopIfTrue="1">
      <formula>AND(($H$1-G1)&gt;60,($H$1-G1)&lt;=90)</formula>
    </cfRule>
  </conditionalFormatting>
  <conditionalFormatting sqref="J13 J15 J5:J6 J10:J11">
    <cfRule type="expression" dxfId="67" priority="32" stopIfTrue="1">
      <formula>AND(($H$1-G5)&gt;30,($H$1-G5)&lt;=60)</formula>
    </cfRule>
    <cfRule type="expression" dxfId="66" priority="33" stopIfTrue="1">
      <formula>AND(($H$1-G5)&gt;60,($H$1-G5)&lt;=90)</formula>
    </cfRule>
    <cfRule type="expression" dxfId="65" priority="34" stopIfTrue="1">
      <formula>($H$1-G5)&gt;90</formula>
    </cfRule>
  </conditionalFormatting>
  <conditionalFormatting sqref="R13 R15 R5:R6 R10:R11">
    <cfRule type="expression" dxfId="61" priority="35" stopIfTrue="1">
      <formula>AND(($H$1-G5)&gt;30,($H$1-G5)&lt;=60)</formula>
    </cfRule>
    <cfRule type="expression" dxfId="60" priority="36" stopIfTrue="1">
      <formula>AND(($H$1-G5)&gt;60,($H$1-G5)&lt;=90)</formula>
    </cfRule>
    <cfRule type="expression" dxfId="59" priority="37" stopIfTrue="1">
      <formula>($H$1-G5)&gt;90</formula>
    </cfRule>
  </conditionalFormatting>
  <conditionalFormatting sqref="F7">
    <cfRule type="cellIs" dxfId="55" priority="28" stopIfTrue="1" operator="greaterThan">
      <formula>TODAY()</formula>
    </cfRule>
  </conditionalFormatting>
  <conditionalFormatting sqref="J7">
    <cfRule type="expression" dxfId="53" priority="22" stopIfTrue="1">
      <formula>AND(($H$1-G7)&gt;30,($H$1-G7)&lt;=60)</formula>
    </cfRule>
    <cfRule type="expression" dxfId="52" priority="23" stopIfTrue="1">
      <formula>AND(($H$1-G7)&gt;60,($H$1-G7)&lt;=90)</formula>
    </cfRule>
    <cfRule type="expression" dxfId="51" priority="24" stopIfTrue="1">
      <formula>($H$1-G7)&gt;90</formula>
    </cfRule>
  </conditionalFormatting>
  <conditionalFormatting sqref="R7">
    <cfRule type="expression" dxfId="47" priority="25" stopIfTrue="1">
      <formula>AND(($H$1-G7)&gt;30,($H$1-G7)&lt;=60)</formula>
    </cfRule>
    <cfRule type="expression" dxfId="46" priority="26" stopIfTrue="1">
      <formula>AND(($H$1-G7)&gt;60,($H$1-G7)&lt;=90)</formula>
    </cfRule>
    <cfRule type="expression" dxfId="45" priority="27" stopIfTrue="1">
      <formula>($H$1-G7)&gt;90</formula>
    </cfRule>
  </conditionalFormatting>
  <conditionalFormatting sqref="F4">
    <cfRule type="cellIs" dxfId="41" priority="21" stopIfTrue="1" operator="greaterThan">
      <formula>TODAY()</formula>
    </cfRule>
  </conditionalFormatting>
  <conditionalFormatting sqref="J4">
    <cfRule type="expression" dxfId="39" priority="15" stopIfTrue="1">
      <formula>AND(($H$1-G4)&gt;30,($H$1-G4)&lt;=60)</formula>
    </cfRule>
    <cfRule type="expression" dxfId="38" priority="16" stopIfTrue="1">
      <formula>AND(($H$1-G4)&gt;60,($H$1-G4)&lt;=90)</formula>
    </cfRule>
    <cfRule type="expression" dxfId="37" priority="17" stopIfTrue="1">
      <formula>($H$1-G4)&gt;90</formula>
    </cfRule>
  </conditionalFormatting>
  <conditionalFormatting sqref="R4">
    <cfRule type="expression" dxfId="33" priority="18" stopIfTrue="1">
      <formula>AND(($H$1-G4)&gt;30,($H$1-G4)&lt;=60)</formula>
    </cfRule>
    <cfRule type="expression" dxfId="32" priority="19" stopIfTrue="1">
      <formula>AND(($H$1-G4)&gt;60,($H$1-G4)&lt;=90)</formula>
    </cfRule>
    <cfRule type="expression" dxfId="31" priority="20" stopIfTrue="1">
      <formula>($H$1-G4)&gt;90</formula>
    </cfRule>
  </conditionalFormatting>
  <conditionalFormatting sqref="F9">
    <cfRule type="cellIs" dxfId="27" priority="14" stopIfTrue="1" operator="greaterThan">
      <formula>TODAY()</formula>
    </cfRule>
  </conditionalFormatting>
  <conditionalFormatting sqref="J9">
    <cfRule type="expression" dxfId="25" priority="8" stopIfTrue="1">
      <formula>AND(($H$1-G9)&gt;30,($H$1-G9)&lt;=60)</formula>
    </cfRule>
    <cfRule type="expression" dxfId="24" priority="9" stopIfTrue="1">
      <formula>AND(($H$1-G9)&gt;60,($H$1-G9)&lt;=90)</formula>
    </cfRule>
    <cfRule type="expression" dxfId="23" priority="10" stopIfTrue="1">
      <formula>($H$1-G9)&gt;90</formula>
    </cfRule>
  </conditionalFormatting>
  <conditionalFormatting sqref="R9">
    <cfRule type="expression" dxfId="19" priority="11" stopIfTrue="1">
      <formula>AND(($H$1-G9)&gt;30,($H$1-G9)&lt;=60)</formula>
    </cfRule>
    <cfRule type="expression" dxfId="18" priority="12" stopIfTrue="1">
      <formula>AND(($H$1-G9)&gt;60,($H$1-G9)&lt;=90)</formula>
    </cfRule>
    <cfRule type="expression" dxfId="17" priority="13" stopIfTrue="1">
      <formula>($H$1-G9)&gt;90</formula>
    </cfRule>
  </conditionalFormatting>
  <conditionalFormatting sqref="F8">
    <cfRule type="cellIs" dxfId="13" priority="7" stopIfTrue="1" operator="greaterThan">
      <formula>TODAY()</formula>
    </cfRule>
  </conditionalFormatting>
  <conditionalFormatting sqref="J8">
    <cfRule type="expression" dxfId="11" priority="1" stopIfTrue="1">
      <formula>AND(($H$1-G8)&gt;30,($H$1-G8)&lt;=60)</formula>
    </cfRule>
    <cfRule type="expression" dxfId="10" priority="2" stopIfTrue="1">
      <formula>AND(($H$1-G8)&gt;60,($H$1-G8)&lt;=90)</formula>
    </cfRule>
    <cfRule type="expression" dxfId="9" priority="3" stopIfTrue="1">
      <formula>($H$1-G8)&gt;90</formula>
    </cfRule>
  </conditionalFormatting>
  <conditionalFormatting sqref="R8">
    <cfRule type="expression" dxfId="5" priority="4" stopIfTrue="1">
      <formula>AND(($H$1-G8)&gt;30,($H$1-G8)&lt;=60)</formula>
    </cfRule>
    <cfRule type="expression" dxfId="4" priority="5" stopIfTrue="1">
      <formula>AND(($H$1-G8)&gt;60,($H$1-G8)&lt;=90)</formula>
    </cfRule>
    <cfRule type="expression" dxfId="3" priority="6" stopIfTrue="1">
      <formula>($H$1-G8)&gt;90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2018-02-19T16:38:26Z</dcterms:created>
  <dcterms:modified xsi:type="dcterms:W3CDTF">2018-02-19T16:45:58Z</dcterms:modified>
</cp:coreProperties>
</file>